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chaumeil\Desktop\publi\"/>
    </mc:Choice>
  </mc:AlternateContent>
  <bookViews>
    <workbookView xWindow="-810" yWindow="195" windowWidth="25155" windowHeight="11190"/>
  </bookViews>
  <sheets>
    <sheet name="Feuil1" sheetId="1" r:id="rId1"/>
    <sheet name="Feuil2" sheetId="2" r:id="rId2"/>
    <sheet name="Feuil3" sheetId="3" r:id="rId3"/>
  </sheets>
  <externalReferences>
    <externalReference r:id="rId4"/>
  </externalReferences>
  <definedNames>
    <definedName name="ouinon">'[1]Menu déroulant ne pas modifier'!$C$1:$C$2</definedName>
    <definedName name="OUINONENCOURS">'[1]Menu déroulant ne pas modifier'!$D$1:$D$3</definedName>
  </definedNames>
  <calcPr calcId="152511"/>
</workbook>
</file>

<file path=xl/calcChain.xml><?xml version="1.0" encoding="utf-8"?>
<calcChain xmlns="http://schemas.openxmlformats.org/spreadsheetml/2006/main">
  <c r="D294" i="1" l="1"/>
  <c r="D258" i="1" l="1"/>
  <c r="D41" i="1" l="1"/>
  <c r="D201" i="1" l="1"/>
  <c r="D200" i="1"/>
  <c r="D235" i="1"/>
  <c r="D236" i="1"/>
  <c r="D234" i="1"/>
  <c r="D233" i="1"/>
  <c r="D26" i="1" l="1"/>
  <c r="D239" i="1" l="1"/>
  <c r="D238" i="1"/>
  <c r="D237" i="1"/>
  <c r="D263" i="1" l="1"/>
  <c r="D190" i="1"/>
  <c r="D191" i="1" l="1"/>
  <c r="D290" i="1"/>
  <c r="D289" i="1"/>
  <c r="D291" i="1"/>
  <c r="D243" i="1"/>
  <c r="D187" i="1"/>
  <c r="D18" i="1"/>
  <c r="D39" i="1"/>
  <c r="D40" i="1"/>
  <c r="D38" i="1"/>
  <c r="D96" i="1"/>
  <c r="D261" i="1"/>
  <c r="D79" i="1"/>
  <c r="D78" i="1"/>
  <c r="D52" i="1"/>
  <c r="D103" i="1"/>
  <c r="D293" i="1" l="1"/>
  <c r="D287" i="1"/>
  <c r="D288" i="1"/>
  <c r="D292" i="1"/>
  <c r="D271" i="1"/>
  <c r="D270" i="1"/>
  <c r="D269" i="1"/>
  <c r="D268" i="1"/>
  <c r="D267" i="1"/>
  <c r="D156" i="1" l="1"/>
  <c r="D155" i="1"/>
  <c r="D149" i="1"/>
  <c r="D260" i="1" l="1"/>
  <c r="D266" i="1"/>
  <c r="D265" i="1"/>
  <c r="D264" i="1"/>
  <c r="D273" i="1"/>
  <c r="D272" i="1"/>
  <c r="D274" i="1"/>
  <c r="D275" i="1"/>
  <c r="D277" i="1"/>
  <c r="D276" i="1"/>
  <c r="D278" i="1"/>
  <c r="D279" i="1"/>
  <c r="D280" i="1"/>
  <c r="D281" i="1"/>
  <c r="D282" i="1" l="1"/>
  <c r="D284" i="1"/>
  <c r="D283" i="1"/>
  <c r="D193" i="1"/>
  <c r="D195" i="1"/>
  <c r="D196" i="1"/>
  <c r="D181" i="1"/>
  <c r="D16" i="1" l="1"/>
  <c r="D142" i="1"/>
  <c r="D141" i="1"/>
  <c r="D143" i="1"/>
  <c r="D147" i="1"/>
  <c r="D146" i="1"/>
  <c r="D145" i="1"/>
  <c r="D144" i="1"/>
  <c r="D285" i="1" l="1"/>
  <c r="D286" i="1"/>
  <c r="D262" i="1"/>
  <c r="D257" i="1" l="1"/>
  <c r="D256" i="1"/>
  <c r="D255" i="1"/>
  <c r="D254" i="1"/>
  <c r="D252" i="1"/>
  <c r="D253" i="1"/>
  <c r="D247" i="1"/>
  <c r="D246" i="1"/>
  <c r="D245" i="1"/>
  <c r="D242" i="1"/>
  <c r="D250" i="1"/>
  <c r="D249" i="1"/>
  <c r="D229" i="1" l="1"/>
  <c r="D228" i="1"/>
  <c r="D222" i="1"/>
  <c r="D223" i="1"/>
  <c r="D227" i="1"/>
  <c r="D226" i="1"/>
  <c r="D225" i="1"/>
  <c r="D219" i="1"/>
  <c r="D218" i="1"/>
  <c r="D215" i="1"/>
  <c r="D214" i="1"/>
  <c r="D216" i="1"/>
  <c r="D212" i="1"/>
  <c r="D211" i="1"/>
  <c r="D203" i="1"/>
  <c r="D206" i="1"/>
  <c r="D205" i="1"/>
  <c r="D209" i="1"/>
  <c r="D208" i="1"/>
  <c r="D207" i="1"/>
  <c r="D199" i="1"/>
  <c r="D198" i="1"/>
  <c r="D192" i="1"/>
  <c r="D194" i="1"/>
  <c r="D197" i="1"/>
  <c r="D174" i="1" l="1"/>
  <c r="D175" i="1"/>
  <c r="D179" i="1"/>
  <c r="D177" i="1"/>
  <c r="D173" i="1"/>
  <c r="D180" i="1"/>
  <c r="D183" i="1"/>
  <c r="D184" i="1"/>
  <c r="D178" i="1"/>
  <c r="D182" i="1"/>
  <c r="D185" i="1"/>
  <c r="D176" i="1"/>
  <c r="D168" i="1" l="1"/>
  <c r="D167" i="1"/>
  <c r="D166" i="1"/>
  <c r="D164" i="1"/>
  <c r="D163" i="1"/>
  <c r="D114" i="1"/>
  <c r="D162" i="1"/>
  <c r="D161" i="1"/>
  <c r="D159" i="1"/>
  <c r="D157" i="1"/>
  <c r="D154" i="1"/>
  <c r="D153" i="1"/>
  <c r="D152" i="1"/>
  <c r="D151" i="1"/>
  <c r="D150" i="1"/>
  <c r="D139" i="1"/>
  <c r="D138" i="1"/>
  <c r="D123" i="1"/>
  <c r="D132" i="1"/>
  <c r="D128" i="1"/>
  <c r="D131" i="1"/>
  <c r="D130" i="1"/>
  <c r="D129" i="1"/>
  <c r="D127" i="1"/>
  <c r="D137" i="1"/>
  <c r="D126" i="1"/>
  <c r="D125" i="1"/>
  <c r="D136" i="1"/>
  <c r="D135" i="1"/>
  <c r="D124" i="1"/>
  <c r="D134" i="1"/>
  <c r="D133" i="1"/>
  <c r="D122" i="1"/>
  <c r="D120" i="1"/>
  <c r="D121" i="1"/>
  <c r="D118" i="1"/>
  <c r="D113" i="1"/>
  <c r="D112" i="1"/>
  <c r="D111" i="1"/>
  <c r="D21" i="1"/>
  <c r="D15" i="1"/>
  <c r="D101" i="1"/>
  <c r="D46" i="1"/>
  <c r="D86" i="1"/>
  <c r="D87" i="1"/>
  <c r="D85" i="1"/>
  <c r="D84" i="1"/>
  <c r="D83" i="1"/>
  <c r="D82" i="1"/>
  <c r="D81" i="1"/>
  <c r="D80" i="1"/>
  <c r="D77" i="1"/>
  <c r="D75" i="1"/>
  <c r="D74" i="1"/>
  <c r="D73" i="1"/>
  <c r="D98" i="1"/>
  <c r="D97" i="1"/>
  <c r="D99" i="1"/>
  <c r="D72" i="1"/>
  <c r="D71" i="1"/>
  <c r="D70" i="1"/>
  <c r="D69" i="1"/>
  <c r="D68" i="1"/>
  <c r="D67" i="1"/>
  <c r="D66" i="1"/>
  <c r="D65" i="1"/>
  <c r="D64" i="1"/>
  <c r="D95" i="1"/>
  <c r="D63" i="1"/>
  <c r="D62" i="1"/>
  <c r="D61" i="1"/>
  <c r="D57" i="1"/>
  <c r="D60" i="1"/>
  <c r="D88" i="1"/>
  <c r="D94" i="1"/>
  <c r="D93" i="1"/>
  <c r="D59" i="1"/>
  <c r="D58" i="1"/>
  <c r="D56" i="1"/>
  <c r="D92" i="1"/>
  <c r="D100" i="1"/>
  <c r="D55" i="1"/>
  <c r="D54" i="1"/>
  <c r="D53" i="1"/>
  <c r="D51" i="1"/>
  <c r="D50" i="1"/>
  <c r="D49" i="1"/>
  <c r="D48" i="1"/>
  <c r="D91" i="1"/>
  <c r="D90" i="1"/>
  <c r="D45" i="1"/>
  <c r="D44" i="1"/>
  <c r="D43" i="1"/>
  <c r="D89" i="1"/>
  <c r="D76" i="1"/>
  <c r="D47" i="1"/>
  <c r="D36" i="1"/>
  <c r="D34" i="1"/>
  <c r="D33" i="1"/>
  <c r="D32" i="1"/>
  <c r="D37" i="1"/>
  <c r="D35" i="1"/>
  <c r="D31" i="1"/>
  <c r="D25" i="1"/>
  <c r="D20" i="1" s="1"/>
  <c r="D28" i="1"/>
  <c r="D23" i="1"/>
  <c r="D24" i="1"/>
  <c r="D19" i="1"/>
  <c r="D22" i="1"/>
  <c r="D13" i="1"/>
</calcChain>
</file>

<file path=xl/comments1.xml><?xml version="1.0" encoding="utf-8"?>
<comments xmlns="http://schemas.openxmlformats.org/spreadsheetml/2006/main">
  <authors>
    <author>cecarbonneil</author>
  </authors>
  <commentList>
    <comment ref="C261" authorId="0" shapeId="0">
      <text>
        <r>
          <rPr>
            <b/>
            <sz val="8"/>
            <color indexed="81"/>
            <rFont val="Tahoma"/>
            <family val="2"/>
          </rPr>
          <t>cecarbonneil:</t>
        </r>
        <r>
          <rPr>
            <sz val="8"/>
            <color indexed="81"/>
            <rFont val="Tahoma"/>
            <family val="2"/>
          </rPr>
          <t xml:space="preserve">
Cotation ex421 (AHC/BHN 800) + Cotation ex921 (AHC/BHN 210)</t>
        </r>
      </text>
    </comment>
    <comment ref="C262" authorId="0" shapeId="0">
      <text>
        <r>
          <rPr>
            <b/>
            <sz val="8"/>
            <color indexed="81"/>
            <rFont val="Tahoma"/>
            <family val="2"/>
          </rPr>
          <t>cecarbonneil:</t>
        </r>
        <r>
          <rPr>
            <sz val="8"/>
            <color indexed="81"/>
            <rFont val="Tahoma"/>
            <family val="2"/>
          </rPr>
          <t xml:space="preserve">
N920+N311</t>
        </r>
      </text>
    </comment>
  </commentList>
</comments>
</file>

<file path=xl/sharedStrings.xml><?xml version="1.0" encoding="utf-8"?>
<sst xmlns="http://schemas.openxmlformats.org/spreadsheetml/2006/main" count="962" uniqueCount="743">
  <si>
    <t>Code acte RIHN V2015</t>
  </si>
  <si>
    <t>Libelé  de l'acte RIHN</t>
  </si>
  <si>
    <t>Cotation</t>
  </si>
  <si>
    <t>Valorisation (base 0,27 € ou 0,28 €)</t>
  </si>
  <si>
    <t>Note de commentaire</t>
  </si>
  <si>
    <t>01. Anatomocytopathologie</t>
  </si>
  <si>
    <t>A070</t>
  </si>
  <si>
    <t>AHC 340</t>
  </si>
  <si>
    <t>02. Cytogénétique</t>
  </si>
  <si>
    <t>Dépistage non invasif des anomalies chromosomiques par analyse de l'ADN fœtal circulant</t>
  </si>
  <si>
    <t>03. Assistance Médicale à la Procréation</t>
  </si>
  <si>
    <t>C013</t>
  </si>
  <si>
    <t>Test pré-IMSI</t>
  </si>
  <si>
    <t>C004</t>
  </si>
  <si>
    <t>Maturation in vitro des ovocytes</t>
  </si>
  <si>
    <t>C048</t>
  </si>
  <si>
    <t>C009</t>
  </si>
  <si>
    <t>Congélation du tissu testiculaire</t>
  </si>
  <si>
    <t>C041</t>
  </si>
  <si>
    <t>Congélation du tissu ovarien</t>
  </si>
  <si>
    <t>C024</t>
  </si>
  <si>
    <t>Décongélation des tissus germinaux (ovaire ou testicule)</t>
  </si>
  <si>
    <t>Suivi continu des embryons "système time-lapse"</t>
  </si>
  <si>
    <t>BHN 400</t>
  </si>
  <si>
    <t>Ce test correspond à évaluer la possibilité de trouver des spermatozoïdes" utilisables" pour une IMSI ultérieure</t>
  </si>
  <si>
    <t>BHN 1400</t>
  </si>
  <si>
    <t>Mise en culture d'ovocytes en vue de leur maturation in vitro avant ICSI</t>
  </si>
  <si>
    <t>BHN 100</t>
  </si>
  <si>
    <t>BHN 700</t>
  </si>
  <si>
    <t>Une seule cotation</t>
  </si>
  <si>
    <t>BHN 1000</t>
  </si>
  <si>
    <t>BHN 450</t>
  </si>
  <si>
    <t>BHN 2900</t>
  </si>
  <si>
    <t>04. Spermiologie</t>
  </si>
  <si>
    <t>Etude de la qualité du noyau du spermatozoïde</t>
  </si>
  <si>
    <t>C011</t>
  </si>
  <si>
    <t>Prélèvement de globules polaires ou blastomères en vue de diagnostic préconceptionnel (DPC) ou de diagnostic préimplantatoire (DPI)</t>
  </si>
  <si>
    <t>Une cotation par échantillon (globule polaire ou blastomère).</t>
  </si>
  <si>
    <t>Fixation des globules polaires ou blastomères en vue de DPC ou DPI </t>
  </si>
  <si>
    <t>B100</t>
  </si>
  <si>
    <t>B101</t>
  </si>
  <si>
    <t>C100</t>
  </si>
  <si>
    <t>D100</t>
  </si>
  <si>
    <t>05. Hématologie</t>
  </si>
  <si>
    <t>05-01-Cytologie</t>
  </si>
  <si>
    <t>E003</t>
  </si>
  <si>
    <t>Analyse du cycle cellulaire, par cytométrie en flux</t>
  </si>
  <si>
    <t>BHN 300</t>
  </si>
  <si>
    <t>E035</t>
  </si>
  <si>
    <t>E125</t>
  </si>
  <si>
    <t>E030</t>
  </si>
  <si>
    <t>E032</t>
  </si>
  <si>
    <t>E033</t>
  </si>
  <si>
    <t>E040</t>
  </si>
  <si>
    <t>Procollagène</t>
  </si>
  <si>
    <t xml:space="preserve">PEC (progéniteurs endothéliaux circulants) : quantification par cytométrie en flux </t>
  </si>
  <si>
    <t xml:space="preserve">Hémoglobinopathies: phosphatidylsérine érythrocytaire (cytométrie en flux) </t>
  </si>
  <si>
    <t>Facteur de croissance: FGF</t>
  </si>
  <si>
    <t>Facteur de croissance: Thrombopoïétine</t>
  </si>
  <si>
    <t>Facteur de croissance: VEGF</t>
  </si>
  <si>
    <t>BHN 600</t>
  </si>
  <si>
    <t>BHN 140</t>
  </si>
  <si>
    <t>05-02-Hémostase et coagulation</t>
  </si>
  <si>
    <t>E054</t>
  </si>
  <si>
    <t>Agrégation plaquettaire en plasma riche en plaquettes (PRP)</t>
  </si>
  <si>
    <t>E106</t>
  </si>
  <si>
    <t>Protéine S, recherche d'un auto-Ac</t>
  </si>
  <si>
    <t>E128</t>
  </si>
  <si>
    <t xml:space="preserve">Protéine C Activité amidolytique. </t>
  </si>
  <si>
    <t>E043</t>
  </si>
  <si>
    <t>Willebrand, activité inhibitrice (anti facteur Willebrand)</t>
  </si>
  <si>
    <t>E044</t>
  </si>
  <si>
    <t>Willebrand, analyse des multimères</t>
  </si>
  <si>
    <t>E046</t>
  </si>
  <si>
    <t>Willebrand, fixation au collagène (liaison VWF-collagène)</t>
  </si>
  <si>
    <t>E130</t>
  </si>
  <si>
    <t>Propeptide facteur Willebrand</t>
  </si>
  <si>
    <t>E131</t>
  </si>
  <si>
    <t>Willebrand: liaison VWF-GPIb</t>
  </si>
  <si>
    <t>E056</t>
  </si>
  <si>
    <t>Alpha-2-antiplasmine, activité amidolytique</t>
  </si>
  <si>
    <t>E057</t>
  </si>
  <si>
    <t>Alpha-2-antiplasmine, Ag</t>
  </si>
  <si>
    <t>E063</t>
  </si>
  <si>
    <t>E064</t>
  </si>
  <si>
    <t>E070</t>
  </si>
  <si>
    <t>Complexes plaquettes-leucocytes (cytométrie)</t>
  </si>
  <si>
    <t>E071</t>
  </si>
  <si>
    <t>Complexes plasmine-antiplasmine</t>
  </si>
  <si>
    <t>E073</t>
  </si>
  <si>
    <t>Complexes thrombine-antithrombine (TAT)</t>
  </si>
  <si>
    <t>E154</t>
  </si>
  <si>
    <t>E134</t>
  </si>
  <si>
    <t>Thrombus Activatable Fibrinolysis Inhibitor (TAFI) Ag</t>
  </si>
  <si>
    <t>E075</t>
  </si>
  <si>
    <t>Endothelial cell Protein C Receptor (EPCR) soluble</t>
  </si>
  <si>
    <t>E078</t>
  </si>
  <si>
    <t>Facteur tissulaire circulant, activité</t>
  </si>
  <si>
    <t>E079</t>
  </si>
  <si>
    <t>Facteur tissulaire circulant, Ag</t>
  </si>
  <si>
    <t>E135</t>
  </si>
  <si>
    <t>Facteur 3 plaquettaire
Activité procoagulante des microparticules</t>
  </si>
  <si>
    <t>E136</t>
  </si>
  <si>
    <t>Facteur V plaquettaire</t>
  </si>
  <si>
    <t>E122</t>
  </si>
  <si>
    <t>E081</t>
  </si>
  <si>
    <t>Facteur VIII, Ag</t>
  </si>
  <si>
    <t>E077</t>
  </si>
  <si>
    <t>Facteur IX, Ag</t>
  </si>
  <si>
    <t>E082</t>
  </si>
  <si>
    <t>Facteur XI, Ag</t>
  </si>
  <si>
    <t>E084</t>
  </si>
  <si>
    <t>Facteur XIII, Ag</t>
  </si>
  <si>
    <t>E086</t>
  </si>
  <si>
    <t>Fragment 1.2 de la prothrombine</t>
  </si>
  <si>
    <t>E137</t>
  </si>
  <si>
    <t>Génération de thrombine</t>
  </si>
  <si>
    <t>E091</t>
  </si>
  <si>
    <t>Kininogène de haut poids moléculaire, activité</t>
  </si>
  <si>
    <t>E092</t>
  </si>
  <si>
    <r>
      <t xml:space="preserve">Libération de sérotonine marquée
inclus: isolement des plaquettes + marquage + stimulation + mesure
</t>
    </r>
    <r>
      <rPr>
        <i/>
        <sz val="8"/>
        <rFont val="Arial Narrow"/>
        <family val="2"/>
      </rPr>
      <t>Nota: différents inducteurs inclus (HNF,HBPM…)</t>
    </r>
  </si>
  <si>
    <t>E093</t>
  </si>
  <si>
    <r>
      <t>Marqueurs d'activation plaquettaire (cytométrie en flux)</t>
    </r>
    <r>
      <rPr>
        <sz val="8"/>
        <color indexed="48"/>
        <rFont val="Arial Narrow"/>
        <family val="2"/>
      </rPr>
      <t xml:space="preserve">: </t>
    </r>
    <r>
      <rPr>
        <sz val="8"/>
        <rFont val="Arial Narrow"/>
        <family val="2"/>
      </rPr>
      <t>par Ac/ligand</t>
    </r>
  </si>
  <si>
    <t>E094</t>
  </si>
  <si>
    <t xml:space="preserve">Microvésicules, origine cellulaire (cytométrie en flux): par Ac/ligand
</t>
  </si>
  <si>
    <t>E095</t>
  </si>
  <si>
    <t xml:space="preserve">Microvésicules, quantification (cytométrie en flux)
</t>
  </si>
  <si>
    <t>E096</t>
  </si>
  <si>
    <t>E097</t>
  </si>
  <si>
    <t>E098</t>
  </si>
  <si>
    <t>Plaquettes: Activation/cisaillement</t>
  </si>
  <si>
    <t>E099</t>
  </si>
  <si>
    <t>Plaquettes: Récepteurs membranaires (par Ac)</t>
  </si>
  <si>
    <t>E148</t>
  </si>
  <si>
    <t>E139</t>
  </si>
  <si>
    <t>Test à la mépacrine</t>
  </si>
  <si>
    <t>E140</t>
  </si>
  <si>
    <t>VASP (vasodilator-stimulated phosphoprotein) (dosage)</t>
  </si>
  <si>
    <t>E100</t>
  </si>
  <si>
    <t>Plasminogène, activité amidolytique (dosage chromogénique)</t>
  </si>
  <si>
    <t>E101</t>
  </si>
  <si>
    <t>Plasminogène, Ag</t>
  </si>
  <si>
    <t>E102</t>
  </si>
  <si>
    <t>Prékallikréine, activité</t>
  </si>
  <si>
    <t>E107</t>
  </si>
  <si>
    <t xml:space="preserve">Prothrombine résiduelle du sérum </t>
  </si>
  <si>
    <t>E112</t>
  </si>
  <si>
    <t>E114</t>
  </si>
  <si>
    <t>E115</t>
  </si>
  <si>
    <t>E116</t>
  </si>
  <si>
    <t>Thrombomoduline soluble</t>
  </si>
  <si>
    <t>E117</t>
  </si>
  <si>
    <t>Thromboxane B2 (sang)</t>
  </si>
  <si>
    <t>E118</t>
  </si>
  <si>
    <t>Thromboxane B2 (urines de 24h)</t>
  </si>
  <si>
    <t>E119</t>
  </si>
  <si>
    <t>E120</t>
  </si>
  <si>
    <t>E051</t>
  </si>
  <si>
    <t>BHN 50</t>
  </si>
  <si>
    <t>BHN 150</t>
  </si>
  <si>
    <t>Une seule cotation.</t>
  </si>
  <si>
    <t>BHN 500</t>
  </si>
  <si>
    <t>BHN 250</t>
  </si>
  <si>
    <t>BHN 180</t>
  </si>
  <si>
    <t>BHN 70</t>
  </si>
  <si>
    <t>BHN 80</t>
  </si>
  <si>
    <t>BHN 60</t>
  </si>
  <si>
    <t>temps de thrombine</t>
  </si>
  <si>
    <t>Glycoprotéine V (GPV) soluble</t>
  </si>
  <si>
    <t>Plasminogen activator inhibitor-1 (PAI-1), activité (dosage chromogénique)</t>
  </si>
  <si>
    <t>Plasminogen activator inhibitor-1 (PAI-1), Ag</t>
  </si>
  <si>
    <t>Une seule cotation. Utilité diagnostique démontrée en biologie médicale. Impact sur la prise en charge thérapeutique</t>
  </si>
  <si>
    <t xml:space="preserve">Une seule cotation. Examen non systématique, à faire si [0191] anormal. fait parti du diagnostic de déficit en protéine C consitutionnel. </t>
  </si>
  <si>
    <t>BHN 120</t>
  </si>
  <si>
    <t>BHN 200</t>
  </si>
  <si>
    <t>REFERENTIEL DES ACTES INNOVANTS HORS NOMENCLATURE</t>
  </si>
  <si>
    <t>BHN 25</t>
  </si>
  <si>
    <t>Temps occlusion Platelet Function Analyzer (PFA)</t>
  </si>
  <si>
    <t>Tissue Factor Pathway inhibitor (TFPI) libre</t>
  </si>
  <si>
    <t>Tissue Factor Pathway inhibitor (TFPI)  total</t>
  </si>
  <si>
    <t xml:space="preserve">tissue Plasminogen Activator (t-PA), activité </t>
  </si>
  <si>
    <t>tissue Plasminogen Activator (t-PA), Ag</t>
  </si>
  <si>
    <t xml:space="preserve">Agrégation en plaquettes lavées Isolement des plaquettes </t>
  </si>
  <si>
    <t>Une cotation par agent inducteur/dilution. Si E054 anormal permet la confirmation du diagnostic  de thrombopathie .</t>
  </si>
  <si>
    <t>Une seule cotation. dépistage d’une anomalie de la fibrinolyse dans un contexte thrombotique
dépistage d’une hyperfibrinolyse dans un contexte de pathologie hémorragique constitutionnelle</t>
  </si>
  <si>
    <t>Dosage chromogénique. Une seule cotation. dépistage d’une anomalie de la fibrinolyse dans un contexte thrombotique
dépistage d’une hyperfibrinolyse dans un contexte de pathologie hémorragique constitutionnelle</t>
  </si>
  <si>
    <t>Une seule cotation. Marqueur d'efficacité du traitement par aspirine</t>
  </si>
  <si>
    <t>Une seule cotation. Marqueur d'activation endothéliale d'une grande spécificité</t>
  </si>
  <si>
    <t>Une seule cotation. Dépistage d'une anomalie rare de la coagulation dans un contexte thrombotique</t>
  </si>
  <si>
    <t>Une cotation par cartouche. Seul test existant pour l'exploration globale de l'hémostase primaire depuis le retrait du TS de la NABM, mais pour une pertinence d'orientation diagnostique de maladie de Willebrand, il doit être associé à d'autres examens</t>
  </si>
  <si>
    <t>DGOS</t>
  </si>
  <si>
    <t>BHN 2590</t>
  </si>
  <si>
    <t>Une seule cotation. Ce test a son intérêt dans le syndrome de VWD acquis et la recherche d'alloAc chez les VWD type 3 mais les performances analytiques sont à valider.</t>
  </si>
  <si>
    <t>analyse des multimères (méthode complexe). Une seule cotation. Voir recommandations du Centre de référence Maladie de Willebrand : examen de 2nde intention pour la caractérisation d'une VWD</t>
  </si>
  <si>
    <t>Une seule cotation. Voir recommandations du Centre de référence Maladie de Willebrand : examen de 2nde intention pour la caractérisation d'une VWD</t>
  </si>
  <si>
    <t>Une seule cotation. A réserver à centre de référence ou centre expert.</t>
  </si>
  <si>
    <t>Une seule cotation. A réaliser seulement si [E056] est diminué. A réserver à centre de référence ou centre expert.</t>
  </si>
  <si>
    <t>Une cotation par anticorps recherché. A réserver à centre de référence ou centre expert.</t>
  </si>
  <si>
    <t xml:space="preserve">Une cotation par anticorps titré. A réserver à centre de référence ou centre expert. </t>
  </si>
  <si>
    <t>Une cotation par anticorps. Marqueur de risque cardio-vasculaire</t>
  </si>
  <si>
    <t>Une seule cotation. Marqueur de la fibrinolyse ayant un intérêt dans les études physiopathologiques évaluant les relation coagulation-fibrinolyse (coagulopathies de consommation dans contextes obstétricaux, traumatiques, septiques…)</t>
  </si>
  <si>
    <t>Une seule cotation. Marqueur d'activation de la coagulation (génération de thrombine et son inhibition par l'antithrombine)</t>
  </si>
  <si>
    <t>Une seule cotation. Marqueur de risque associé aux pathologies hypertensive, à l'obésité, au diabète de type 2</t>
  </si>
  <si>
    <t>Une seule cotation. Marqueur d'activation endothéliale et d'hypercoaguabilité</t>
  </si>
  <si>
    <t>Une seule cotation. Isolement des microparticules, dosage chromogénique ou colorimétrique avec protéines purifiées. Marqueur d'hypercoaguabilité, associé aux pathologies thrombotiques et cancéreuses</t>
  </si>
  <si>
    <t>Une seule cotation. Marqueur d'hypercoaguabilité, associé aux pathologies thrombotiques et cancéreuses.</t>
  </si>
  <si>
    <t>Une seule cotation. Marqueur de risque de thrombose et de dissémination cancéreuse.</t>
  </si>
  <si>
    <t>Une seule cotation. A réaliser si acte [1015] diminué pour caractérisation du déficit en facteur V</t>
  </si>
  <si>
    <t>Une seule cotation. Marqueur d'activation de la coagulation car clivage de la GPV par la thrombine</t>
  </si>
  <si>
    <t>Une seule cotation. Recommandations du CRMH, en cours de rédaction, préconiseront le dosage antigènique en complément de la caractérisation phénotypique basée sur les mesures d’activité, afin de reconnaître les hémophiles CRM.</t>
  </si>
  <si>
    <t>Une seule cotation. Permet une caractérisation complète du diagnostic de déficit en facteur XI</t>
  </si>
  <si>
    <t>Une seule cotation. A réaliser seulement si acte [0173 ] diminué. A réserver à centre de référence ou centre expert.</t>
  </si>
  <si>
    <t>Une seule cotation. Marqueur d'activation de la coagulation (activation de la prothrombine)</t>
  </si>
  <si>
    <t xml:space="preserve">Une seule cotation. Test global permettant d'évaluer le potentiel de génération de thrombine d'un plasma en mesurant en temps réel sa capacité à générer de la thrombine et sa capacité d'inhiber la coagulation. </t>
  </si>
  <si>
    <t>Différents inducteurs inclus (HNF,HBPM…). Une seule cotation. Gold standard de diagnostic de confirmation de thrombopénie induite par l'héparine de type 2</t>
  </si>
  <si>
    <t xml:space="preserve">Une seule cotation. Conférence de consensus "standardisation de l'exploration des pathologies plaquettaires" (février 2009) du Centre de référence des pathologies plaquettaires : examen de niveau 2 (confirmation d'une orientation diagnostique) </t>
  </si>
  <si>
    <t>Une seule cotation. Nouveau biomarqueur de fibrinolyse, remodelage vasculaire, angiogénese, thrombose et métastase tumorale</t>
  </si>
  <si>
    <t>Une seule cotation. Facteur de risque associé aux pathologies cardio-vasculaires et à l'évolutivité de certaines tumeurs cancéreuses.</t>
  </si>
  <si>
    <t>Une seule cotation. Etude de la fibrinolyse.</t>
  </si>
  <si>
    <t xml:space="preserve">Une cotation par Ac. Conférence de consensus "standardisation de l'exploration des pathologies plaquettaires" (février 2009) du Centre de référence des pathologies plaquettaires : examen de niveau 2 (confirmation d'une orientation diagnostique) </t>
  </si>
  <si>
    <t>Une seule cotation. Examen à réserver à un centre de référence ou centre expert pour le diagnostic de déficit en plasminogène associé aux conjonctivites ligneuses</t>
  </si>
  <si>
    <t>Une seule cotation. A réserver à un centre de référence ou centre expert si l'acte [E100] est diminué</t>
  </si>
  <si>
    <t>Une seule cotation.  A réserver à un centre de référence ou centre expert</t>
  </si>
  <si>
    <t xml:space="preserve">Une seule cotation. Examen simple de dépistage d'une anomalie des phospholipides plaquettaires (syndrome de Scott). </t>
  </si>
  <si>
    <t xml:space="preserve">Ac spécifique d'un facteur de coagulation (hors facteurs VIII et IX), recherche </t>
  </si>
  <si>
    <t>Ac spécifique d'un facteur de coagulation  (hors facteurs VIII et IX), titrage</t>
  </si>
  <si>
    <t>C012</t>
  </si>
  <si>
    <t>IMSI (choix des spermatozoïdes à injecter dans l'ovocyte suite à leur observation à très fort grossissement)</t>
  </si>
  <si>
    <t>BHN 950</t>
  </si>
  <si>
    <t>Observation longue car cette technique est indiquée en cas de spermatozoïdes présentant un très fort pourcentage d'anomalies morphologiques. Permet la sélection à fort grossissement (X 6000) des spermatozoïdes sans anomalies morphologiques à injecter dans l'ovocyte. Une seule cotation qui s'ajoute à l'acte NABM ICSI [0061].</t>
  </si>
  <si>
    <t>05-03-Immuno-Hématologie</t>
  </si>
  <si>
    <t>Groupes sanguins en biologie moléculaire</t>
  </si>
  <si>
    <t>06. Microbiologie</t>
  </si>
  <si>
    <t>06-01-Examens microbiologiques d'un ou plusieurs prélèvements de même nature</t>
  </si>
  <si>
    <t>06-02-Actes isolés - Examens divers - Examens microscopiques</t>
  </si>
  <si>
    <t>06-03-Actes isolés - Examens divers - Bactériologie</t>
  </si>
  <si>
    <t>06-04-Mycologie</t>
  </si>
  <si>
    <t>06-05-Parasitologie</t>
  </si>
  <si>
    <t>F031</t>
  </si>
  <si>
    <r>
      <t xml:space="preserve">Recherche d' Ag </t>
    </r>
    <r>
      <rPr>
        <sz val="10"/>
        <rFont val="Calibri"/>
        <family val="2"/>
        <scheme val="minor"/>
      </rPr>
      <t>de parasites digestifs par EIA</t>
    </r>
  </si>
  <si>
    <t>F038</t>
  </si>
  <si>
    <t>F039</t>
  </si>
  <si>
    <t xml:space="preserve">Etude in vitro de chimiosensiblité de parasite </t>
  </si>
  <si>
    <t>06-06-Sensibilité des bactéries et champignons aux antibiotiques</t>
  </si>
  <si>
    <t>07. Immunologie</t>
  </si>
  <si>
    <r>
      <t>Activité anti thrombine ou anti Xa des médicaments (hors héparine ou dérivés)</t>
    </r>
    <r>
      <rPr>
        <sz val="10"/>
        <rFont val="Arial Narrow"/>
        <family val="2"/>
      </rPr>
      <t xml:space="preserve">
</t>
    </r>
  </si>
  <si>
    <t>07-01-Allergie</t>
  </si>
  <si>
    <t xml:space="preserve">Recherche de Leishmanies: (culture) </t>
  </si>
  <si>
    <r>
      <t xml:space="preserve">Recherche d'autres parasites </t>
    </r>
    <r>
      <rPr>
        <sz val="10"/>
        <rFont val="Calibri"/>
        <family val="2"/>
        <scheme val="minor"/>
      </rPr>
      <t>que ceux inscrits à la NABM</t>
    </r>
    <r>
      <rPr>
        <sz val="10"/>
        <rFont val="Arial Narrow"/>
        <family val="2"/>
      </rPr>
      <t xml:space="preserve"> </t>
    </r>
    <r>
      <rPr>
        <sz val="10"/>
        <rFont val="Calibri"/>
        <family val="2"/>
        <scheme val="minor"/>
      </rPr>
      <t>par culture</t>
    </r>
  </si>
  <si>
    <t>G195</t>
  </si>
  <si>
    <t xml:space="preserve">Test d'activation des basophiles par cytométrie en flux </t>
  </si>
  <si>
    <t>Par dilution d'un d'allergène testé. Examen utile dans le cas ou la recherche d'IgE spécifiques n'est pas contributive. Standardisation nationale des modalités opératoires en cours. Acte à encadrer pour le contrôle de la prescription et des étapes analytiques et post-analytiques</t>
  </si>
  <si>
    <t>07-02-Auto-immunité</t>
  </si>
  <si>
    <t>E201</t>
  </si>
  <si>
    <t xml:space="preserve">G014 </t>
  </si>
  <si>
    <t xml:space="preserve">G015 </t>
  </si>
  <si>
    <t xml:space="preserve">G016 </t>
  </si>
  <si>
    <t xml:space="preserve">MAI nso : Ac anti Ag nucléaires solubles : dépistage (par électrosynérèse) </t>
  </si>
  <si>
    <t>G198</t>
  </si>
  <si>
    <t>G199</t>
  </si>
  <si>
    <t>Ac anti-Annexine V IgG</t>
  </si>
  <si>
    <t xml:space="preserve">G035 </t>
  </si>
  <si>
    <t>G204</t>
  </si>
  <si>
    <t>Ac anti-récepteur à l'asialoglycoprotéine</t>
  </si>
  <si>
    <t>G205</t>
  </si>
  <si>
    <t xml:space="preserve">Hépatopathies : confirmation par immunodiffusion des Ac anti réticulum endoplasmique et anti cytosol quand les 2 marqueurs sont recherchés </t>
  </si>
  <si>
    <t xml:space="preserve">G039 </t>
  </si>
  <si>
    <t>G040</t>
  </si>
  <si>
    <t>G244</t>
  </si>
  <si>
    <t>Ac anti-pompe à protons</t>
  </si>
  <si>
    <t>G041</t>
  </si>
  <si>
    <t xml:space="preserve">Ac antirécepteur insuline </t>
  </si>
  <si>
    <t>G150</t>
  </si>
  <si>
    <t>Auto-Ac anti-GAD en radioligand assay</t>
  </si>
  <si>
    <t>G151</t>
  </si>
  <si>
    <t>Auto-Ac anti-IA2 en radioligand assay</t>
  </si>
  <si>
    <t>G152</t>
  </si>
  <si>
    <t>Auto-Ac anti-ZnT8 en radioligand assay</t>
  </si>
  <si>
    <t>K110</t>
  </si>
  <si>
    <t>K111</t>
  </si>
  <si>
    <t>G028</t>
  </si>
  <si>
    <t>Ac anti- titine</t>
  </si>
  <si>
    <t>G158</t>
  </si>
  <si>
    <t>Auto-Ac anti-collagène</t>
  </si>
  <si>
    <t>G062</t>
  </si>
  <si>
    <t>Dosage de mica soluble</t>
  </si>
  <si>
    <t>MAI nso : Ac anti-ADN natif par ELISA. détermination d'un autre isotype que l'acte NABM [1455].</t>
  </si>
  <si>
    <t>F101</t>
  </si>
  <si>
    <t>BHN 40</t>
  </si>
  <si>
    <t>Cas particulier des nouveaux traitements immunomodulateurs pouvant induire la synthèse de ce type d'anticorps. intérêt = montrer que IgM peu de valeur. Non cumulable avec l'acte NABM [1455]</t>
  </si>
  <si>
    <t>Cas particulier des nouveaux traitements immunomodulateurs pouvant induire la synthèse de ce type d'anticorps. intérêt = montrer que IgM peu de valeur. Non cumulable avec l'acte NABM [1454]</t>
  </si>
  <si>
    <t xml:space="preserve">MAI nso : Ac anti phospholipides (autres que ceux codifiés en 1460 et G023 et G024) IgG et IgM </t>
  </si>
  <si>
    <t>Par isotype</t>
  </si>
  <si>
    <t xml:space="preserve">Hépatopathies : Ac anti-cytosol / LKM (microsomes de foie et de rein)… </t>
  </si>
  <si>
    <t>Utile dans le diagnostic des hépatopathies.</t>
  </si>
  <si>
    <t>identification par technique utilisant un marqueur autre que fluorochrome. Méthode de référence.</t>
  </si>
  <si>
    <t>07-03-Histocompatibilité</t>
  </si>
  <si>
    <t>G254</t>
  </si>
  <si>
    <t xml:space="preserve">Identification des Ac  anti-MICA  </t>
  </si>
  <si>
    <t>07-04-Immunité cellulaire</t>
  </si>
  <si>
    <t>BHN 275</t>
  </si>
  <si>
    <t>Auto-Ac anti-transglutaminase IgA en radioligand assay</t>
  </si>
  <si>
    <t>Auto-Ac anti-transglutaminase IgG en radioligand assay</t>
  </si>
  <si>
    <r>
      <t xml:space="preserve">Ac récepteur de la TSH </t>
    </r>
    <r>
      <rPr>
        <sz val="10"/>
        <rFont val="Calibri"/>
        <family val="2"/>
        <scheme val="minor"/>
      </rPr>
      <t>stimulant</t>
    </r>
  </si>
  <si>
    <r>
      <t xml:space="preserve">Ac récepteur de la TSH </t>
    </r>
    <r>
      <rPr>
        <sz val="10"/>
        <rFont val="Calibri"/>
        <family val="2"/>
        <scheme val="minor"/>
      </rPr>
      <t>bloquant</t>
    </r>
  </si>
  <si>
    <t>G063</t>
  </si>
  <si>
    <t>G068</t>
  </si>
  <si>
    <t>PN : étude de l'amorçage de l'explosion oxydative</t>
  </si>
  <si>
    <t xml:space="preserve">G070 </t>
  </si>
  <si>
    <t>PN : NADPH oxydase : dosage du cytochrome b par cytométrie en flux</t>
  </si>
  <si>
    <t>G072</t>
  </si>
  <si>
    <t>PN : NADPH oxydase : Western blot</t>
  </si>
  <si>
    <t xml:space="preserve">G078 </t>
  </si>
  <si>
    <t>PN : bactéricidie</t>
  </si>
  <si>
    <t xml:space="preserve">G079 </t>
  </si>
  <si>
    <t>PN : étude du cytosquelette</t>
  </si>
  <si>
    <t xml:space="preserve">G085 </t>
  </si>
  <si>
    <t>G139</t>
  </si>
  <si>
    <t>AC neutralisant anti IFN-bêta</t>
  </si>
  <si>
    <t>G140</t>
  </si>
  <si>
    <t>AC neutralisant anti IFN-alpha</t>
  </si>
  <si>
    <t>Evaluation du contenu en myélopéroxydase des Polynucléaires Neutrophiles (PN)</t>
  </si>
  <si>
    <t>07-05-Sérologie Bactérienne</t>
  </si>
  <si>
    <t xml:space="preserve">MAI nso : Ac anti-ADN natif par Immunofluorescence indirecte (IFI). détermination d'un autre isotype que l'acte NABM [1454]. </t>
  </si>
  <si>
    <t>A réaliser au sein de laboratoires accrédités par l'European Federation for Imunogenetics (EFI)</t>
  </si>
  <si>
    <t>BHN 800</t>
  </si>
  <si>
    <t>G240</t>
  </si>
  <si>
    <t>BHN 230</t>
  </si>
  <si>
    <t xml:space="preserve">G215 </t>
  </si>
  <si>
    <t xml:space="preserve">Infections Fongiques Invasives (IFI): recherche de béta-glucanes circulants </t>
  </si>
  <si>
    <t>G125</t>
  </si>
  <si>
    <t xml:space="preserve"> Infection parasitaire ou fongique non nommément inscrite a la NABM: diagnostic par IE (Western blot) </t>
  </si>
  <si>
    <t>G126</t>
  </si>
  <si>
    <t>G207</t>
  </si>
  <si>
    <t>Charge immunitaire fongique ou parasitaire (en dehors de la toxoplasmose) dans un liquide biologique</t>
  </si>
  <si>
    <t>07-07-Sérologie Virale</t>
  </si>
  <si>
    <t>G232</t>
  </si>
  <si>
    <t>G233</t>
  </si>
  <si>
    <t>Sérodiagnostic de dépistage des des Mimivirus, Mamavirus + Sputnik, virus T19, Sénégal Virus</t>
  </si>
  <si>
    <t>G234</t>
  </si>
  <si>
    <t xml:space="preserve">Autres sérologies parasitaires ou fongiques rares (autres que AC anti-Saccharomyces) </t>
  </si>
  <si>
    <t>La surveillance de la chimiosensiblité parasitaire est un outil indispensable pour l'identification et la prise en charge de nouvelles résistances</t>
  </si>
  <si>
    <t>isolement sur milieu axénique. Technique indispensable pour l'isolement de la souche de Leishmanie.</t>
  </si>
  <si>
    <t>Meilleure sensibilité pour la détection des parasites digestifs responsables de diarrhées que l'examen microscopique</t>
  </si>
  <si>
    <t>Importance des approches de Western blot dans le serodiagnostic parasitaire</t>
  </si>
  <si>
    <t>Différentes parasitoses rares peuvent être diagnostiquées par sérologie : par exemple la gnathostomose, l'angyostrongilose, l'anguillulose…</t>
  </si>
  <si>
    <t>Importance dans le diagnostic des toxocaroses oculaires  et des endophtalmies fongiques</t>
  </si>
  <si>
    <t>La détection des glucanes augmente le sensibilité au diagnostic des infections fongiques; c'est un outil  de diagnostic "panfongique" très efficient pour les cliniciens dans le diagnostic des PcP, des candidémies et  d'infections fongiques rares.</t>
  </si>
  <si>
    <t>08. Virologie</t>
  </si>
  <si>
    <t>08-01-Identification et cultures</t>
  </si>
  <si>
    <t>Non cumulable avec [G232]</t>
  </si>
  <si>
    <t>Sérodiagnostic des Mimivirus, Mamavirus + Sputnik, virus T19, Sénégal Virus : titrage</t>
  </si>
  <si>
    <r>
      <t xml:space="preserve">Sérodiagnostic des Mimivirus, Mamavirus + Sputnik, virus T19, Sénégal Virus : titrage + itératif  
</t>
    </r>
    <r>
      <rPr>
        <sz val="8"/>
        <rFont val="Arial Narrow"/>
        <family val="2"/>
      </rPr>
      <t xml:space="preserve">  </t>
    </r>
  </si>
  <si>
    <t>BHN 90</t>
  </si>
  <si>
    <t>08-02-Sensibilité aux anti-virus</t>
  </si>
  <si>
    <t>BHN 350</t>
  </si>
  <si>
    <t>Non cumulable avec [G234].</t>
  </si>
  <si>
    <t>I061</t>
  </si>
  <si>
    <t>Fibroblast Growth Factor 23 (plasma)</t>
  </si>
  <si>
    <t>I084</t>
  </si>
  <si>
    <t>I093</t>
  </si>
  <si>
    <t xml:space="preserve">BHN 90 </t>
  </si>
  <si>
    <t>Insulin-like Growth Factor-II (IGF-II) ou  Somatomédine A haut poids moléculaire (par western-blot)</t>
  </si>
  <si>
    <t>18 hydroxycortisol</t>
  </si>
  <si>
    <t>I100</t>
  </si>
  <si>
    <t>I101</t>
  </si>
  <si>
    <t>I102</t>
  </si>
  <si>
    <t>Insulin-like Growth Factor-II (IGF-II) forme mature</t>
  </si>
  <si>
    <t>acid-labile subunit (ALS)</t>
  </si>
  <si>
    <t>Une seule cotation. l'ELISA n'est pas une méthode qui répond aux besoins analytiques, en consequence la spectrométrie de masse de dernière génération avec prefractionnement est la methode analytique à utiliser et ceci pour tous les fluides biologiques.</t>
  </si>
  <si>
    <t>Hepcidine (liquides biologiques) par spectrométrie de masse</t>
  </si>
  <si>
    <t>J083</t>
  </si>
  <si>
    <t>Lipoprotéine phospholipase A2 : Lp-PLA2</t>
  </si>
  <si>
    <t>10. Enzymologie</t>
  </si>
  <si>
    <t>I088</t>
  </si>
  <si>
    <t>Peptide YY (PYY, Peptide Tyrosine Tyrosine, Pancreatic Peptide YY)</t>
  </si>
  <si>
    <t>I022</t>
  </si>
  <si>
    <t>Adiponectine</t>
  </si>
  <si>
    <t>I083</t>
  </si>
  <si>
    <t xml:space="preserve">Adiponectine haut poids moléculaire </t>
  </si>
  <si>
    <t>I046</t>
  </si>
  <si>
    <t>Glucagon-like-peptide 1 (GLP-1)</t>
  </si>
  <si>
    <t>I034</t>
  </si>
  <si>
    <t>POMC (Proopiomélanocortine)  (sang)</t>
  </si>
  <si>
    <t>I087</t>
  </si>
  <si>
    <t>Résistine</t>
  </si>
  <si>
    <t>11. Protéines - Marqueurs tumoraux - Vitamines</t>
  </si>
  <si>
    <t>11-01-Protéines</t>
  </si>
  <si>
    <t>K173</t>
  </si>
  <si>
    <t>NGAL (neutrophil gelatinase associated lipocalin)</t>
  </si>
  <si>
    <t>K186</t>
  </si>
  <si>
    <t>Placental Growth Factor</t>
  </si>
  <si>
    <t xml:space="preserve">Copeptine 
</t>
  </si>
  <si>
    <t>Cet acte est à coupler avec une troponine haute sensibilité (diagnostic d'exclusion) et un ECG ne montrant pas un infarctus du myocarde.</t>
  </si>
  <si>
    <t>K301</t>
  </si>
  <si>
    <t>K302</t>
  </si>
  <si>
    <t>Human Epididymis 4  (sang)</t>
  </si>
  <si>
    <t>PHI (-2proPSA + PSA +PSDAL (sang)</t>
  </si>
  <si>
    <t>K303</t>
  </si>
  <si>
    <t>K304</t>
  </si>
  <si>
    <t>Sous unité Béta libre (LCR- sang de cordon)</t>
  </si>
  <si>
    <t>utilisation empirique afin de déterminer l'origine d'un foyer tumoral suspect. Rôle en pédiatrie</t>
  </si>
  <si>
    <t>K197</t>
  </si>
  <si>
    <t>Dosages des fragments d’activation du Complément, C5a, C3a, soluble C5b9,  Bb (par protéine)</t>
  </si>
  <si>
    <t>K140</t>
  </si>
  <si>
    <t xml:space="preserve">Activité de la Dipeptidylpeptidase IV </t>
  </si>
  <si>
    <t>K141</t>
  </si>
  <si>
    <t xml:space="preserve">Activité kininogénase spontanée du plasma </t>
  </si>
  <si>
    <t>K142</t>
  </si>
  <si>
    <t xml:space="preserve">Activabilité kininogénase (capacité d'activation des proenzymes, test de Kluft) </t>
  </si>
  <si>
    <t>K138</t>
  </si>
  <si>
    <t>Activité de l'Aminopeptidase P</t>
  </si>
  <si>
    <t>K139</t>
  </si>
  <si>
    <t xml:space="preserve">Activité de la Carboxypeptidase N, </t>
  </si>
  <si>
    <t>K147</t>
  </si>
  <si>
    <t>Détection et/ou titration d'une sensibilisation à un anticorps monoclonal thérapeutique en ELISA</t>
  </si>
  <si>
    <t>K148</t>
  </si>
  <si>
    <t>Détection et/ou titration d'une sensibilisation à un anticorps monoclonal thérapeutique en cytométrie</t>
  </si>
  <si>
    <t xml:space="preserve">K054 </t>
  </si>
  <si>
    <t>Dosage d'une cytokine ou d'un récepteur de cytokines par ELISA
(toute cytokine, tout récepteur)</t>
  </si>
  <si>
    <t>K055</t>
  </si>
  <si>
    <t>Dosage d'une cytokine par cytométrie en flux (technique billes)</t>
  </si>
  <si>
    <t>K151</t>
  </si>
  <si>
    <t>Dosage de cytokines : test biologique</t>
  </si>
  <si>
    <t>cf. commentaires acte [K147]</t>
  </si>
  <si>
    <t xml:space="preserve">Acte  codé par [K147 ou K148] selon l'approche méthodologique utilisée. Ces 2 actes concernent un  panel grandissant de molécules thérapeitiques (biomédicaments) ; il existe aujourd'hui une grande variabilité des performances analytiques et cliniques, spécifiques à chaque anticorps monoclonal thérapeutique ; données avancées pour infliximab et adalimumab. Doit se faire avec l'acte [M053] ou [M054]. </t>
  </si>
  <si>
    <t>Le potentiel du PlGF dans le dépistage de la prééclampsie (PE) est connu depuis 2004 mais les dernières études en confirment l'efficacité en l'associant aux données maternelles cliniques et échograhiques. L'efficacité clinique du PlGF seul est soit modeste, soit avérée, par contre son association à d'autres critères s'avère plus efficace. Aucun essai randomisé comparant la prise en charge classique versus le dépistage de la PE n'a été publié. Une étude récente a validé l'intérêt médico-économique du dépistage de la PE en incluant le PlGF</t>
  </si>
  <si>
    <t>Même acte et même remarque que pour les actes [K054] et [K055], mais il s'agit ici de l'étude fonctionnelle sur lignées cellulaires (méthode de référence)</t>
  </si>
  <si>
    <t>Même mesure , méthode analytique différente dont le choix dépend de la nature de l'échantilon, le nombre de tests d'un série. Un grand nombre de cytokines peuvent être dosées dans des situations cliniques très variées. Les données analytiques et l'efficacité et l'utilité cliniques sont très variables selon les cytokines et le contexte clinique. Quelques indications précises sont identifiées (IL-10 dans le LCR ou l'humeur vitrée pour le diagnostic de lymphome, IL-6 dans le LCR et SEP. D'autres doivent être évaluées.</t>
  </si>
  <si>
    <t>cf. commentaire acte [K054]</t>
  </si>
  <si>
    <t>Une cotation par protéine. Exploration du complément et marqueurs associés : dosages antigéniques. Actes récents, introduits dans le cadre du nouveau traitement par anti-C5 (Soliris) et certaines pathologies (Glomérulopathies à C3)</t>
  </si>
  <si>
    <t>11-02-Complément (exploration du complément et marqueurs associés)</t>
  </si>
  <si>
    <t>11-03-Dosages impliqués dans l'exploration d'un angioedème</t>
  </si>
  <si>
    <t>11-04-Immunoglobulines</t>
  </si>
  <si>
    <t>11-05-Cytokines</t>
  </si>
  <si>
    <t>12. Biochimie</t>
  </si>
  <si>
    <t>L139</t>
  </si>
  <si>
    <t>L140</t>
  </si>
  <si>
    <t>13. Médicaments-Toxiques</t>
  </si>
  <si>
    <t>M012</t>
  </si>
  <si>
    <t xml:space="preserve">Autre médicament ou toxique : dosage par colorimétrie </t>
  </si>
  <si>
    <t>M013</t>
  </si>
  <si>
    <t xml:space="preserve">Autre médicament ou toxique : dosage par électrochimie (électrodes spécifiques) </t>
  </si>
  <si>
    <t>M007</t>
  </si>
  <si>
    <t xml:space="preserve">Métaux et autres éléments : dosage multiélémentaire par spectrométrie de masse avec ionisation par plasma induit (icp-ms). </t>
    <phoneticPr fontId="1" type="noConversion"/>
  </si>
  <si>
    <t>M008</t>
  </si>
  <si>
    <t>Métal ou autre élément : dosage isolé par spectrométrie de masse avec ionisation par plasma induit (icp-ms)</t>
  </si>
  <si>
    <t>M009</t>
  </si>
  <si>
    <t>Métal ou autre élément : dosage par spectrométrie d'émission atomique avec ionisation par plasma induit (icp-oes)</t>
  </si>
  <si>
    <t>M015</t>
  </si>
  <si>
    <t xml:space="preserve">Métal ou autre élément : dosage par spectrométrie d'absorption atomique </t>
  </si>
  <si>
    <t>M020</t>
    <phoneticPr fontId="1" type="noConversion"/>
  </si>
  <si>
    <t>Spéciation par couplage HPLC / ICP-MS</t>
  </si>
  <si>
    <t>Avec plafonnement à 5 éléments par prélèvement</t>
  </si>
  <si>
    <t>13-01-Pharmacologie (dosage de médicaments)</t>
  </si>
  <si>
    <t>13-02-Toxicologie (dosage de toxiques)</t>
  </si>
  <si>
    <t>14. Tests d'amplification génique et d'hybridation moléculaire (hors diagnostic prénatal)</t>
  </si>
  <si>
    <t>Une cotation par métal ou autre élément dosé</t>
  </si>
  <si>
    <t>Une cotation par médicament ou toxique dosé</t>
  </si>
  <si>
    <t>Protéine Tau et ses isoformes (phosphorylation (phospho-Tau), exon-spécifique, clivage..) en dosage individuel (tout liquide biologique)</t>
  </si>
  <si>
    <t>Peptide Amyloïde béta et ses isoformes (1-42, 1-40, 1-38, tronqué, PyroGlu, précurseur...) en dosage individuel (tout liquide biologique)</t>
  </si>
  <si>
    <t>Examen par HIS, FISH, SISH  (hors indications CCAM et autres actes inscrits au RIHN ou sur la liste complémentaire)</t>
  </si>
  <si>
    <t>N903</t>
  </si>
  <si>
    <t>N904</t>
  </si>
  <si>
    <t>AHC/BHN 140</t>
  </si>
  <si>
    <t>AHC/BHN 200</t>
  </si>
  <si>
    <t>N131</t>
  </si>
  <si>
    <t>N934</t>
  </si>
  <si>
    <t>N935</t>
  </si>
  <si>
    <t>BHN 1500</t>
  </si>
  <si>
    <t>N151</t>
  </si>
  <si>
    <t>N152</t>
  </si>
  <si>
    <t>N154</t>
  </si>
  <si>
    <t>Typage moléculaire par microsatellite (par locus) (Inclus la PCR avec amorce fluorescente)</t>
  </si>
  <si>
    <t>BHN 480</t>
  </si>
  <si>
    <t xml:space="preserve">La détection par biologie moléculaire, le génotypage des parasites et champignons sont des outils indispensables de diagnostic (grandes sensibilité et spécificité), de suivi thérapeutique (génotypage parfois associé à  une chimiorésistance, et/ou au caractère nosocomial de l'infection). Le caractère eucaryote des ces pathogènes rend souvent plus complex ces approches moléculaires.                                          </t>
  </si>
  <si>
    <t>Même commentaire que pour l'acte [N151]</t>
  </si>
  <si>
    <t xml:space="preserve">Typage moléculaire par séquençage ADN double brin 1 séquence (Exclu: PCR diagnostique de détection initiale) </t>
  </si>
  <si>
    <t>BHN 550</t>
  </si>
  <si>
    <t>N155</t>
  </si>
  <si>
    <t>14-3-Détection du génome humain</t>
  </si>
  <si>
    <t>14-3-1-Génétique constitutionnelle postnatale</t>
  </si>
  <si>
    <t>Forfait  séquençage haut débit (NGS) &lt; 20 kb</t>
  </si>
  <si>
    <t>Forfait séquençage haut débit (NGS) &gt; 20 kb et &lt; 100 kb (cas index)</t>
  </si>
  <si>
    <t>Forfait séquençage haut débit (NGS) &gt; 100 kb et &lt; 500 kb (cas index)</t>
  </si>
  <si>
    <t xml:space="preserve">Forfait recherche chez apparenté d'une mutation identifiée par NGS </t>
  </si>
  <si>
    <t>N315</t>
  </si>
  <si>
    <t>N314</t>
  </si>
  <si>
    <t>Forfait Test fonctionnels  ex vivo à partir de matériel issu du patient (ARN ou protéine)</t>
  </si>
  <si>
    <t>Ce forfait concerne la confirmation du caractère délétère d'une mutation identifiée par analyse de l'ADN génomique en étudiant les ARN ou les protéines du patient.</t>
  </si>
  <si>
    <t>Suivi d'une leucémie aigue lymphoblastique ou de certains lymphomes</t>
  </si>
  <si>
    <t>Forfait mutationnel syndromes myéloprolifératifs</t>
  </si>
  <si>
    <t>Forfait mutationnel syndromes myélodysplasiques</t>
  </si>
  <si>
    <t>Sont définies pour chaque hémopathie maligne l'identification des cibles moléculaires et leur nombre</t>
  </si>
  <si>
    <t>N500</t>
  </si>
  <si>
    <t xml:space="preserve">Instabilité microsatellitaire </t>
  </si>
  <si>
    <t>N502</t>
  </si>
  <si>
    <t xml:space="preserve">Perte d'hétérozygotie, 1p19q </t>
  </si>
  <si>
    <t>N506</t>
  </si>
  <si>
    <t>Séquençage CTNNB1 (exon 3)</t>
  </si>
  <si>
    <t>N509</t>
  </si>
  <si>
    <t xml:space="preserve">Transcrit de fusion, sarcome d'Ewing </t>
  </si>
  <si>
    <t>N510</t>
  </si>
  <si>
    <t>Transcrit de fusion, chondrosarcome myxoïde (3 transcrits)</t>
  </si>
  <si>
    <t>N511</t>
  </si>
  <si>
    <t>Transcrit de fusion, rhabdomyosarcome (2 transcrits)</t>
  </si>
  <si>
    <t>N512</t>
  </si>
  <si>
    <t>Transcrit de fusion, liposarcome myxoide (3 transcrits)</t>
  </si>
  <si>
    <t>N513</t>
  </si>
  <si>
    <t>Transcrit de fusion, synovialosarcome (2 transcrits)</t>
  </si>
  <si>
    <t>N514</t>
  </si>
  <si>
    <t>Transcrit de fusion, sarcome à cellules claires (2 transcrits)</t>
  </si>
  <si>
    <t>N515</t>
  </si>
  <si>
    <t xml:space="preserve">Transcrit de fusion (RET/PTC1, RET/PTC3) </t>
  </si>
  <si>
    <t>N516</t>
  </si>
  <si>
    <t xml:space="preserve">Transcrit de fusion, tumeur desmoplastique à cellules rondes (1 transcrit) </t>
  </si>
  <si>
    <t>N517</t>
  </si>
  <si>
    <t>Transcrit de fusion, sarcome fibromyxoide de bas grade</t>
  </si>
  <si>
    <t>N518</t>
  </si>
  <si>
    <t>Transcrit de fusion, fibrosarcome infantile (1 transcrit)</t>
  </si>
  <si>
    <t>N519</t>
  </si>
  <si>
    <t xml:space="preserve">Amplification MDM2/CDK4 </t>
  </si>
  <si>
    <t>N520</t>
  </si>
  <si>
    <t xml:space="preserve">PCA3 (urines, post toucher rectal): dosage des gènes PSA et PCA3 par TMA (transcription mediated amplification) </t>
  </si>
  <si>
    <t>15. Diagnostic prénatal</t>
  </si>
  <si>
    <t>16. Diagnostic biologique des maladies héréditaires</t>
  </si>
  <si>
    <t>17. Microbiologie médicale par pathologie</t>
  </si>
  <si>
    <t xml:space="preserve">recueilli dans le premier jet urinaire après toucher rectal. </t>
  </si>
  <si>
    <t>BHN 3000</t>
  </si>
  <si>
    <t>Forfait Tests fonctionnels ex vivo imposant de recourir à la mutagénèse dirigée ou à un clonage en minigène</t>
  </si>
  <si>
    <t>Ce forfait concerne la confirmation du caractère délétère d'une mutation identifiée par l'analyse de l'ADN génomique lorsque le gène s'exprime dans un tissu non accessible.</t>
  </si>
  <si>
    <t>Forfait  séquençage haut débit (NGS) &lt; 20 kb (cas index)</t>
  </si>
  <si>
    <t>BHN 3270</t>
  </si>
  <si>
    <t>BHN 5570</t>
  </si>
  <si>
    <t>BHN 8170</t>
  </si>
  <si>
    <t>BHN 720</t>
  </si>
  <si>
    <t>Comprend le forfait "accueil  cas index" (BHN 370), le forfait analytique NGS &lt; 20 kb (BHN 2000) et le forfait "interprétation" (BHN 400). Le détail de ces forfait est précisé dans le document  de l'ANPGM en Annexe du RIHN. Concerne un nombre limité de maladie héréditaires pour lesquelles cet examen est nécessaire au diagnostic (cf. arbres diagnostiques de l'ANPGM)</t>
  </si>
  <si>
    <t>Comprend le forfait "accueil  cas index" (BHN 370), le forfait analytique &gt; 20 kb et &lt; 100 kb (BHN 4000) et le forfait "interprétation" (BHN 1200). Le détail de ces forfait est précisé dans le document  de l'ANPGM en Annexe du RIHN. Concerne un nombre limité de maladie héréditaires pour lesquelles cet examen est nécessaire au diagnostic (cf. arbres diagnostiques de l'ANPGM)</t>
  </si>
  <si>
    <t>Comprend le forfait "accueil  cas index" (BHN 370), le forfait analytique NGS &gt; 100 kb et &lt; 500 kb (BHN 6000) et le forfait "interprétation" (BHN 1800). Le détail de ces forfait est précisé dans le document  de l'ANPGM en Annexe du RIHN. Concerne un nombre limité de maladie héréditaires pour lesquelles cet examen est nécessaire au diagnostic (cf. arbres diagnostiques de l'ANPGM)</t>
  </si>
  <si>
    <t>Comprend le forfait "accueil  apprenté" (BHN 220)et le forfait "Recherche chez un apparenté  d'une mutation identifiée par NGS"  (BHN 500). Le détail de ces forfait est précisé dans le document  de l'ANPGM en Annexe du RIHN. Concerne un nombre limité de maladie héréditaires pour lesquelles cet examen est nécessaire au diagnostic (cf. arbres diagnostiques de l'ANPGM)</t>
  </si>
  <si>
    <t>N350</t>
  </si>
  <si>
    <t>N351</t>
  </si>
  <si>
    <t>N352</t>
  </si>
  <si>
    <t>N353</t>
  </si>
  <si>
    <t xml:space="preserve">Forfait séquençage haut débit (NGS) &gt; 20 kb et &lt; 100 kb </t>
  </si>
  <si>
    <t>Forfait séquençage haut débit (NGS) &gt; 100 kb et &lt; 500 kb</t>
  </si>
  <si>
    <t>N450</t>
  </si>
  <si>
    <t>BHN 1100</t>
  </si>
  <si>
    <t>AHC/BHN 600</t>
  </si>
  <si>
    <t>AHC/BHN 1170</t>
  </si>
  <si>
    <t>Caractérisation de la cytotoxicité des Ac anti-HLA de classe I par technique sensible sur antigènes isolés ( C1q, C3d, classes et sous-classes Ig ….)</t>
  </si>
  <si>
    <t>Caractérisation de la cytotoxicité des Ac anti-HLA de classe II par technique sensible sur antigènes isolés  ( C1q, C3d, classes et sous-classes Ig ….)</t>
  </si>
  <si>
    <t>BHN 1300</t>
  </si>
  <si>
    <t xml:space="preserve">Typage d'un locus HLA de classe I ou de classe II par Next Generation Sequencing (NGS) </t>
  </si>
  <si>
    <t xml:space="preserve">Définition des marqueurs informatifs pour le suivi du chimérisme post-greffe (chez donneur et receveur) </t>
  </si>
  <si>
    <t>Etude du chimérisme (sur sang total ou moelle)</t>
  </si>
  <si>
    <t>Etude du chimérisme (sur cellules triées du sang ou de la moelle)</t>
  </si>
  <si>
    <t>BHN 1700</t>
  </si>
  <si>
    <t>G179</t>
  </si>
  <si>
    <t>G180</t>
  </si>
  <si>
    <t>G225</t>
  </si>
  <si>
    <t>I089</t>
  </si>
  <si>
    <t>Ghréline (sang)</t>
  </si>
  <si>
    <t>K203</t>
  </si>
  <si>
    <t>K193</t>
  </si>
  <si>
    <t xml:space="preserve">Progranuline (plasma et LCR) </t>
  </si>
  <si>
    <t>K184</t>
  </si>
  <si>
    <t>BHN 130</t>
  </si>
  <si>
    <t xml:space="preserve">Collagène de type IV </t>
  </si>
  <si>
    <t>Marqueur de fibrose hépatique</t>
  </si>
  <si>
    <t xml:space="preserve"> </t>
  </si>
  <si>
    <t>Intérêt dans les démences fronto-temporales. Par méthode ELISA</t>
  </si>
  <si>
    <t>Cathepsine  et Visfatine  </t>
  </si>
  <si>
    <t>AHC/BHN 850</t>
  </si>
  <si>
    <t>AHC/BHN 1100</t>
  </si>
  <si>
    <t>AHC/BHN 680</t>
  </si>
  <si>
    <t xml:space="preserve">Agrégation plaquettaire en PRP . Une cotation par agent inducteur, (hors analyses du code 1011). Utilité pour la poursuite du diagnostic de certaines  thrombopathies en accord avec les recommandations du centre de référence des pathologies plaquettaires. Egalement utilisé pour la surveillance des traitements anti-agrégants plaquettaires par inhibiteurs de P2Y12 </t>
  </si>
  <si>
    <t>Une seule cotation. Marqueur d'efficacité du traitement anti-agrégant par inhibiteurs de P2Y12,  associé aux autres tests : VASP [E140] et  agregation à ADP [E054]</t>
  </si>
  <si>
    <t>Une seule cotation. Marqueur d'efficacité du traitement anti-agrégant par inhibiteurs de P2Y12,  associé aux autres tests : agregation à ADP [E054] et agrégation induite par les taux de cisaillement [E098]</t>
  </si>
  <si>
    <t>Permet la détection du traitement par dabigatran en 1ere intention pour les laboratoires ne disposant pas de dosage spécifique de la molécule. Pour éliminer la présence de dabigatran dans le cas d'un acte invasif urgent, de chirurgie urgente ou d'hémorragie.</t>
  </si>
  <si>
    <t>N421</t>
  </si>
  <si>
    <t>Méthylation MGMT</t>
  </si>
  <si>
    <t>Selon indications fixées par l'INCa et la DGOS</t>
  </si>
  <si>
    <t>AHC/BHN 1010</t>
  </si>
  <si>
    <t>N530</t>
  </si>
  <si>
    <t>N531</t>
  </si>
  <si>
    <t>N532</t>
  </si>
  <si>
    <t>N533</t>
  </si>
  <si>
    <t>N534</t>
  </si>
  <si>
    <t>N535</t>
  </si>
  <si>
    <t>N536</t>
  </si>
  <si>
    <t>N451</t>
  </si>
  <si>
    <t>N452</t>
  </si>
  <si>
    <t>N453</t>
  </si>
  <si>
    <t>N455</t>
  </si>
  <si>
    <t>N456</t>
  </si>
  <si>
    <t>N457</t>
  </si>
  <si>
    <t>N458</t>
  </si>
  <si>
    <t>N459</t>
  </si>
  <si>
    <t>N454</t>
  </si>
  <si>
    <t>N408</t>
  </si>
  <si>
    <t>AHC/BHN 420</t>
  </si>
  <si>
    <t>Méthylation MLH-1</t>
  </si>
  <si>
    <t>Recherche de la mutation du transcrit de fusion BCR-ABL1</t>
  </si>
  <si>
    <t xml:space="preserve">par RT-PCR (Comprenant le séquençage de 2 amplicons et l'expertise informatique,  cotation ne comprenant pas les étapes pré-analytiques : extraction, RT et qualification ainsi que la QPCR) </t>
  </si>
  <si>
    <t>Mutation IDH1/2</t>
  </si>
  <si>
    <t>marqueur prédictif dans les glioblastomes</t>
  </si>
  <si>
    <t>cancer du poumon pour la prescription d'inhibiteurs d'ALK</t>
  </si>
  <si>
    <t>Prise en charge des gliomes</t>
  </si>
  <si>
    <t>prise en charge des gliomes</t>
  </si>
  <si>
    <t>identification d'anomalies spécifiques dans les sarcomes</t>
  </si>
  <si>
    <t>cancer du poumon pour la prescription d'inhibiteurs de ROS1</t>
  </si>
  <si>
    <t>indique le caractère sporadique de cancers avec instabilité des microsatellites</t>
  </si>
  <si>
    <t>BHN 2000</t>
  </si>
  <si>
    <t xml:space="preserve">Test d’exploration fonctionnelle de l’apoptose des lymphocytes T </t>
  </si>
  <si>
    <t>Mesure de l'apoptose par annexine v (par couple annexine v + Ac ou IP) sur culture de lymphocytes T activés</t>
  </si>
  <si>
    <t>Mutation BRAF (hors mutation V600)</t>
  </si>
  <si>
    <t>Une cotation par sonde. Avec quantification. Selon Indications définies par CNPath. Pour mémoire, les indications prises en charge au titre de la CCAM sont : HER2 dans le cadre du cancer du sein, EBER (Virus EBV) dans le cadre des carcinomes de site primitif inconnu et oncogène N+ myc dans le neuroblastome de l’enfant.</t>
  </si>
  <si>
    <t>Hors exome et génome entier, pour séquence &lt; 500 kb</t>
  </si>
  <si>
    <t>09. Hormonologie</t>
  </si>
  <si>
    <t>Analyse ultra spécialisée</t>
  </si>
  <si>
    <t>Analyse ultra spécialisée. Dosage sur cinétique longue, substrat FRET Fluorescence (ou Förster Resonance Energy Transfert) permet d'étudier des interactions entre deux molécules, les évènements de proximité dans les système biologique.</t>
  </si>
  <si>
    <t>Analyse ultra spécialisée. Dosage sur cinétique longue, substrat FRET</t>
  </si>
  <si>
    <t>E202</t>
  </si>
  <si>
    <t>G303</t>
  </si>
  <si>
    <t>G304</t>
  </si>
  <si>
    <t>G305</t>
  </si>
  <si>
    <t>AHC/BHN 460</t>
  </si>
  <si>
    <t>AHC/BHN 430</t>
  </si>
  <si>
    <t>AHC/BHN 410</t>
  </si>
  <si>
    <t xml:space="preserve"> par système de groupe sanguin </t>
  </si>
  <si>
    <t>BHN 360</t>
  </si>
  <si>
    <t xml:space="preserve">Indication: dépistage non invasif de trisomies 13,18 et/ou 21. Inclut extraction, dosage et contrôle qualité des acides nucléïques (BHN 190), le forfait analytique (BHN 2000) et le forfait post-analytique (BHN 400). </t>
  </si>
  <si>
    <t>Clonage des points de cassures par séquençage haut débit</t>
  </si>
  <si>
    <t>Une cotation par nouveau antithrombotique. Dosage + courbe pour nouveaux antithrombotiques. test indispensable permettant d'évaluer la concentration du médicament afin d'évaluer le risque hémorragique pour les AOD et la zone thérapeutique pour les anti-thrombines administrés par voie IV</t>
  </si>
  <si>
    <t>E067</t>
  </si>
  <si>
    <t>Antithrombine, activité progressive</t>
  </si>
  <si>
    <t>E108</t>
  </si>
  <si>
    <t>intérêt de dépister en cas de pathologie acquise un risque thrombotique</t>
  </si>
  <si>
    <t>Résistance à la Protéine C activée (RPCa)</t>
  </si>
  <si>
    <t>Fait parti du diagnostic de déficit en antithrombine.</t>
  </si>
  <si>
    <t>E110</t>
  </si>
  <si>
    <t>Temps de reptilase</t>
  </si>
  <si>
    <t>Dépistage du syndrome de Scott</t>
  </si>
  <si>
    <t>BHN 20</t>
  </si>
  <si>
    <t>E138</t>
  </si>
  <si>
    <t>Rétractation du caillot</t>
  </si>
  <si>
    <t>BHN 5</t>
  </si>
  <si>
    <t>intérêt pour le diagnostic de la thrombasthénie de Glanzmann. Test recommandé dans le document du Centre de Référence des Pathologies Plaquettaires (standardisation de l'exploration des pathologies plaquettaires)</t>
  </si>
  <si>
    <t>Thromboélastographie/Thromboélastométrie rotative. Une seule cotation.</t>
  </si>
  <si>
    <t>Thromboélastogramme</t>
  </si>
  <si>
    <t>G208</t>
  </si>
  <si>
    <t>Q044</t>
  </si>
  <si>
    <t>BHN 750</t>
  </si>
  <si>
    <t>Q024</t>
  </si>
  <si>
    <t>Dénombrement de cellules endothéliales circulantes par immunoséparation magnétique</t>
  </si>
  <si>
    <t>Quantification et qualification de progéniteurs hématopoiétiques/endothéliaux par culture</t>
  </si>
  <si>
    <t>Quantification et qualification de progéniteurs mésenchymateux par culture</t>
  </si>
  <si>
    <t>Regroupe les anciens codes [Q023], [Q024] et Q025]</t>
  </si>
  <si>
    <t>Hors préparation de médicaments de thérapie innovante (dont produit de thérapie cellulaire)</t>
  </si>
  <si>
    <t>14-3-2-Génétique somatique des cancers</t>
  </si>
  <si>
    <t>AHC/BHN 3270</t>
  </si>
  <si>
    <t>AHC/BHN 5570</t>
  </si>
  <si>
    <t>AHC/BHN 8170</t>
  </si>
  <si>
    <t>AHC/BHN 510</t>
  </si>
  <si>
    <t>Recherche de mutation PI3KCA (2 exons)</t>
  </si>
  <si>
    <t>Réarrangement du gène ROS-1</t>
  </si>
  <si>
    <t>Quelle que soit la technique (ELISA, spectrométrie de masse…) par dosage d'un isoforme</t>
  </si>
  <si>
    <t>K160</t>
  </si>
  <si>
    <t>Des-gamma-carboxy prothrombine (DCP) ou PIVKA</t>
  </si>
  <si>
    <t>Réarrangement du gène ALK</t>
  </si>
  <si>
    <t>Indication à préciser par l'INCa</t>
  </si>
  <si>
    <t>Forfait mutationnel syndromes lymphoprolifératifs et lymphomes non-Hodgkiniens</t>
  </si>
  <si>
    <t>Forfait mutationnel leucémies aigues myéloïdes</t>
  </si>
  <si>
    <t>Forfait mutationnel leucémies aigues lymphoblastiques</t>
  </si>
  <si>
    <t>K077</t>
  </si>
  <si>
    <t xml:space="preserve">Peptide collagène III (p-III-p) </t>
  </si>
  <si>
    <t>Hors BCR-ABL [N407]. Par exemple:  CCND1, EVI1, TLX1/3, CRLF, DEK-CAN, STAT3, FLT3…</t>
  </si>
  <si>
    <t>Recherche et/ou quantification au diagnotic par locus</t>
  </si>
  <si>
    <t xml:space="preserve">Autres mutations à impact diagnostique et/ou théranostique des syndromes myéloprolifératifs (forfait 2 à 5): CALR exon 9, MPL W515 , JAK2 exon 12, CSFR3 exons 14 à 17, SETBP1 exon 4. Par cible </t>
  </si>
  <si>
    <t xml:space="preserve">Quantification d'une cible d'immunogénétique (Ig/TCR) lors du suivi d'une leucémie lymphoblastique ou d'un syndrome lymphoprolifératif (ou Maladie Résiduelle) </t>
  </si>
  <si>
    <t>Mutations à impact diagnostique et/ou théranostique des syndromes myélodysplasiques (forfait 2 à 5) : SF3B1 exons 14, 15 et 16. Par cible</t>
  </si>
  <si>
    <t>Mutations à impact diagnostique et/ou théranostique des syndromes lymphoprolifératifs et lymphomes non hodgkiniens (forfait 2 à 5) : MYD88 L265P, BRAF V600E, STAT3 exons 20 et 21, TP53 exons 4 à 9, NOTCH1 exon 34. Par cible</t>
  </si>
  <si>
    <t>Mutations à impact diagnostique et/ou théranostique des leucémies aiguës myéloblastiques (forfait 2 à 5) : Flt3, NPM, CEBPA. Par cible</t>
  </si>
  <si>
    <t>Mutations à impact diagnostique et/ou théranostique des leucémies aiguës lymphoblastiques (forfait 2 à 5) : NOTCH1 exons 26, 27, 28 et 34, FBXW7 exons 9 et 10, RAS et PTEN. Par cible</t>
  </si>
  <si>
    <t>Quantification d'une cible d'oncogénétique somatique lors du diagnostic ou du suivi d'une leucémie ou d'un lymphome (ou Maladie Résiduelle)</t>
  </si>
  <si>
    <t>AHC/BHN 500</t>
  </si>
  <si>
    <t xml:space="preserve">PCR ADN simplex fluorescente et analyse sur séquenceur automatique </t>
  </si>
  <si>
    <t>Une seule cotation. Inclus: PCR + migration capillaire + analyse</t>
  </si>
  <si>
    <t xml:space="preserve">PCR ELISA </t>
  </si>
  <si>
    <t>Une seule cotation. PCR et hybridation biopuce de haute densité. Inclus: N901 + revelation microplaque + analyse des résultats</t>
  </si>
  <si>
    <t>14-2-1-Détection du génôme bactérien</t>
  </si>
  <si>
    <t>14-2-2-Détection du génôme viral</t>
  </si>
  <si>
    <t>14-2-3-Détection du génome parasitaire ou fongique</t>
  </si>
  <si>
    <t>07-06-Sérologie Parasitaire ou Fongique</t>
  </si>
  <si>
    <r>
      <t xml:space="preserve">14-1-Analyse élémentaire de biologie moléculaire </t>
    </r>
    <r>
      <rPr>
        <b/>
        <sz val="9"/>
        <rFont val="Arial Narrow"/>
        <family val="2"/>
      </rPr>
      <t xml:space="preserve">(analyses réalisables en cas de détection de génome infectieux ou humain) </t>
    </r>
  </si>
  <si>
    <r>
      <t xml:space="preserve">14-2-Détection du génome infectieux </t>
    </r>
    <r>
      <rPr>
        <b/>
        <sz val="9"/>
        <rFont val="Arial Narrow"/>
        <family val="2"/>
      </rPr>
      <t xml:space="preserve">(applicables aux détections de génômes bactériens, viraux, parasitaires ou fongiques) </t>
    </r>
  </si>
  <si>
    <t>BHN 900</t>
  </si>
  <si>
    <t>Une seule cotation en vue d'une analyse tissulaire. Une à cinq cotations pour une décongélation en vue d'utilisation pour la patiente</t>
  </si>
  <si>
    <t>N940</t>
  </si>
  <si>
    <t>N941</t>
  </si>
  <si>
    <t>N942</t>
  </si>
  <si>
    <t>selon indications des sociétés savantes</t>
  </si>
  <si>
    <t xml:space="preserve">Détection par PCR classique ou temps réel simplex de champignons ou parasites (hors diagnostic prénatal de la toxoplasmose et hors les microorganismes inscrits à la NABM) </t>
  </si>
  <si>
    <t>AHC/BHN 630</t>
  </si>
  <si>
    <t>N156</t>
  </si>
  <si>
    <t>N157</t>
  </si>
  <si>
    <t>sérodiagnostic de staphylocoque par cytométrie en flux</t>
  </si>
  <si>
    <t>Une seule cotation. Détection des infections ostéo-articulaires</t>
  </si>
  <si>
    <t xml:space="preserve">PCR classique ou temps réel qualitative multiplex pour &lt; 10 couples d'amorces (ADN/ARN) </t>
  </si>
  <si>
    <t>Cotation: par réaction PCR. Inclus tous types d’extraction, contrôle interne, contrôle cellulaire, analyse des données. &lt;10 couples d'amorces. Selon indications des sociétés savantes.</t>
  </si>
  <si>
    <r>
      <t xml:space="preserve">PCR classique ou temps réel qualitative multiplex pour </t>
    </r>
    <r>
      <rPr>
        <sz val="10"/>
        <color theme="1"/>
        <rFont val="Calibri"/>
        <family val="2"/>
      </rPr>
      <t>≥</t>
    </r>
    <r>
      <rPr>
        <sz val="10"/>
        <color theme="1"/>
        <rFont val="Calibri"/>
        <family val="2"/>
        <scheme val="minor"/>
      </rPr>
      <t xml:space="preserve"> 10 couples d'amorces (ADN/ARN) </t>
    </r>
  </si>
  <si>
    <r>
      <t xml:space="preserve">PCR classique ou temps réel quantitative multiplex pour </t>
    </r>
    <r>
      <rPr>
        <sz val="10"/>
        <color theme="1"/>
        <rFont val="Calibri"/>
        <family val="2"/>
      </rPr>
      <t xml:space="preserve">≥ </t>
    </r>
    <r>
      <rPr>
        <sz val="10"/>
        <color theme="1"/>
        <rFont val="Calibri"/>
        <family val="2"/>
        <scheme val="minor"/>
      </rPr>
      <t>10 couples d'amorces (ADN/ARN)</t>
    </r>
  </si>
  <si>
    <t>PCR classique ou temps réel quantitative multiplex pour &lt; 10 couples d'amorces (ADN/ARN)</t>
  </si>
  <si>
    <r>
      <t xml:space="preserve">Cotation: par réaction PCR. Inclus tous types d’extraction, contrôle interne, contrôle cellulaire, analyse des données. </t>
    </r>
    <r>
      <rPr>
        <sz val="10"/>
        <color theme="1"/>
        <rFont val="Calibri"/>
        <family val="2"/>
      </rPr>
      <t>≥</t>
    </r>
    <r>
      <rPr>
        <sz val="10"/>
        <color theme="1"/>
        <rFont val="Calibri"/>
        <family val="2"/>
        <scheme val="minor"/>
      </rPr>
      <t>10 couples d'amorces. Selon indications des sociétés savantes.</t>
    </r>
  </si>
  <si>
    <t>Cotation: par réaction PCR. Inclus tous types d’extraction, contrôle interne, contrôle cellulaire, analyse des données.  ≥10 couples d'amorces. Selon indications des sociétés savantes.</t>
  </si>
  <si>
    <t>AHC/BHN 1260</t>
  </si>
  <si>
    <t>AHC/BHN 1000</t>
  </si>
  <si>
    <t xml:space="preserve">Test de résistance aux antiviraux par séquençage des gènes porteurs de mutations de résistance [&lt;3000 bases] 
</t>
  </si>
  <si>
    <t xml:space="preserve">Test de résistance aux antiviraux par séquençage des gènes porteurs de mutations de résistance [&gt;3000 bases] 
</t>
  </si>
  <si>
    <t>Inclus : contrôle pré-analyse, extraction, quelle que soit la méthode, amplification du gène (partiel ou complet) par PCR simple ou nichée, contrôle rapide de PCR sur gel d'agarose, réaction de séquence, analyse des données, interprétation et rendu des résultats. Une cotation par séquence</t>
  </si>
  <si>
    <t>V 2016</t>
  </si>
  <si>
    <t xml:space="preserve">Date de validité : du  01/01/2016 au 31/12/2016  </t>
  </si>
  <si>
    <t>E203</t>
  </si>
  <si>
    <t xml:space="preserve">Génotypage RHCE ET KEL fœtal non invasif par l’analyse de l’ADN fœtal circulant dans le sang maternel </t>
  </si>
  <si>
    <t>Indication: femmes enceintes alloimmunisées pour Rhc, RHC, RHE ou KEL</t>
  </si>
  <si>
    <t>BHN 380</t>
  </si>
  <si>
    <t>K305</t>
  </si>
  <si>
    <t>Endocan</t>
  </si>
  <si>
    <t xml:space="preserve">Dosage immunoenzymatique. Indication: détection précoce du risque de défaillance respiratoire ou syndrome de détresse respiratoire aigu (SDRA) chez le patient de soins intensifs. </t>
  </si>
  <si>
    <t>E204</t>
  </si>
  <si>
    <t>Mesure de longueur des télomères en cytométrie en flux par une technique de Flow-FISH</t>
  </si>
  <si>
    <t>BHN 1535</t>
  </si>
  <si>
    <t>Indications: (i) Diagnostic étiologique d’une aplasie médullaire d’allure constitutionnelle, (ii) élimination du diagnostic de Dyskératose Congénitale chez tout patient atteint d’aplasie médullaire avant une greffe de moelle osseuse, (iii) cas frontières d’insuffisances médullaires qui n’ont pas fait la preuve de leur diagnostic, (iv) diagnostic des fibroses pulmonaires familiales ou fibrose pulmonaire du sujet jeune, (v) survenue d’un syndrome myélodysplasique (MDS) chez un sujet jeune (&lt;50 ans) ou Antécédents de leucémie aiguë (LA) dans la famille, (vi) hypersensibilité à la chimiothérapie ou absence de réponse au traitement conventionnel de première ligne : sérum antilymphocytaire/cyclosporine.</t>
  </si>
  <si>
    <t>N354</t>
  </si>
  <si>
    <t>Dépistage néonatal des Déficits Immunitaires Combinés Sévères (DICS)</t>
  </si>
  <si>
    <t>Quantification des T-cell Receptor Excision Circles (TRECs) sur cartes de Guthrie</t>
  </si>
  <si>
    <t>BHN 31</t>
  </si>
  <si>
    <t>N537</t>
  </si>
  <si>
    <t>Signature d'expression génique dans le cancer du sein</t>
  </si>
  <si>
    <t>AHC/BHN 6850</t>
  </si>
  <si>
    <t>Les nouveaux codes générés en v2016 (inscription de nouveaux actes au RIHN) apparaissent en rouge dans le référentiel</t>
  </si>
  <si>
    <t>Indications: (i) évaluation de la probabilité de récidive à distance à dix ans (évaluation pronostique), (ii)  évaluation du bénéfice anticipé de la chimiothérapie adjuvante (évaluation prédictive), (iii) la classification moléculaire de la tumeur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</si>
</sst>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8" x14ac:knownFonts="1">
    <font>
      <sz val="11"/>
      <color theme="1"/>
      <name val="Calibri"/>
      <family val="2"/>
      <scheme val="minor"/>
    </font>
    <font>
      <sz val="11"/>
      <color theme="0"/>
      <name val="Calibri"/>
      <family val="2"/>
      <scheme val="minor"/>
    </font>
    <font>
      <sz val="10"/>
      <color theme="0"/>
      <name val="Calibri"/>
      <family val="2"/>
      <scheme val="minor"/>
    </font>
    <font>
      <sz val="11"/>
      <color theme="1"/>
      <name val="Calibri"/>
      <family val="2"/>
      <scheme val="minor"/>
    </font>
    <font>
      <sz val="11"/>
      <color rgb="FFFF0000"/>
      <name val="Calibri"/>
      <family val="2"/>
      <scheme val="minor"/>
    </font>
    <font>
      <b/>
      <sz val="10"/>
      <name val="Arial Narrow"/>
      <family val="2"/>
    </font>
    <font>
      <sz val="10"/>
      <color theme="1"/>
      <name val="Calibri"/>
      <family val="2"/>
      <scheme val="minor"/>
    </font>
    <font>
      <sz val="8"/>
      <name val="Arial Narrow"/>
      <family val="2"/>
    </font>
    <font>
      <i/>
      <sz val="8"/>
      <name val="Arial Narrow"/>
      <family val="2"/>
    </font>
    <font>
      <sz val="8"/>
      <color indexed="48"/>
      <name val="Arial Narrow"/>
      <family val="2"/>
    </font>
    <font>
      <sz val="12"/>
      <color theme="0"/>
      <name val="Calibri"/>
      <family val="2"/>
      <scheme val="minor"/>
    </font>
    <font>
      <sz val="10"/>
      <name val="Calibri"/>
      <family val="2"/>
      <scheme val="minor"/>
    </font>
    <font>
      <sz val="10"/>
      <name val="Arial Narrow"/>
      <family val="2"/>
    </font>
    <font>
      <sz val="8"/>
      <color indexed="81"/>
      <name val="Tahoma"/>
      <family val="2"/>
    </font>
    <font>
      <b/>
      <sz val="8"/>
      <color indexed="81"/>
      <name val="Tahoma"/>
      <family val="2"/>
    </font>
    <font>
      <sz val="10"/>
      <color rgb="FF0070C0"/>
      <name val="Calibri"/>
      <family val="2"/>
      <scheme val="minor"/>
    </font>
    <font>
      <b/>
      <sz val="9"/>
      <name val="Arial Narrow"/>
      <family val="2"/>
    </font>
    <font>
      <sz val="10"/>
      <color theme="1"/>
      <name val="Calibri"/>
      <family val="2"/>
    </font>
  </fonts>
  <fills count="6">
    <fill>
      <patternFill patternType="none"/>
    </fill>
    <fill>
      <patternFill patternType="gray125"/>
    </fill>
    <fill>
      <patternFill patternType="solid">
        <fgColor theme="4"/>
      </patternFill>
    </fill>
    <fill>
      <patternFill patternType="solid">
        <fgColor theme="9" tint="-0.249977111117893"/>
        <bgColor indexed="64"/>
      </patternFill>
    </fill>
    <fill>
      <patternFill patternType="solid">
        <fgColor rgb="FFFFC000"/>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44" fontId="3" fillId="0" borderId="0" applyFont="0" applyFill="0" applyBorder="0" applyAlignment="0" applyProtection="0"/>
  </cellStyleXfs>
  <cellXfs count="108">
    <xf numFmtId="0" fontId="0" fillId="0" borderId="0" xfId="0"/>
    <xf numFmtId="0" fontId="2" fillId="2" borderId="1" xfId="1" applyFont="1" applyBorder="1" applyAlignment="1">
      <alignment horizontal="center" vertical="center"/>
    </xf>
    <xf numFmtId="0" fontId="2" fillId="2" borderId="1" xfId="1" applyNumberFormat="1" applyFont="1" applyBorder="1" applyAlignment="1">
      <alignment horizontal="center" vertical="center"/>
    </xf>
    <xf numFmtId="0" fontId="2" fillId="2" borderId="1" xfId="1" applyNumberFormat="1" applyFont="1" applyBorder="1" applyAlignment="1">
      <alignment horizontal="center" vertical="center" wrapText="1"/>
    </xf>
    <xf numFmtId="0" fontId="5" fillId="3" borderId="0" xfId="0" applyFont="1" applyFill="1" applyBorder="1" applyAlignment="1">
      <alignment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5" fillId="3" borderId="3" xfId="0" applyFont="1" applyFill="1" applyBorder="1" applyAlignment="1">
      <alignment vertical="center" wrapText="1"/>
    </xf>
    <xf numFmtId="0" fontId="6" fillId="0" borderId="4" xfId="0" applyFont="1" applyBorder="1" applyAlignment="1">
      <alignment horizontal="center" vertical="center" wrapText="1"/>
    </xf>
    <xf numFmtId="0" fontId="0" fillId="0" borderId="3" xfId="0" applyBorder="1"/>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0" fillId="0" borderId="4" xfId="0" applyBorder="1"/>
    <xf numFmtId="0" fontId="5" fillId="4" borderId="0" xfId="0" applyFont="1" applyFill="1" applyBorder="1" applyAlignment="1">
      <alignment vertical="center" wrapText="1"/>
    </xf>
    <xf numFmtId="0" fontId="5" fillId="4" borderId="3" xfId="0" applyFont="1" applyFill="1" applyBorder="1" applyAlignment="1">
      <alignment vertical="center" wrapText="1"/>
    </xf>
    <xf numFmtId="0" fontId="0" fillId="0" borderId="2"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4" borderId="2" xfId="0"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4" fontId="6" fillId="0" borderId="5" xfId="2" applyFont="1" applyBorder="1" applyAlignment="1">
      <alignment horizontal="center" vertical="center" wrapText="1"/>
    </xf>
    <xf numFmtId="44" fontId="6" fillId="0" borderId="4" xfId="2" applyFont="1" applyBorder="1" applyAlignment="1">
      <alignment horizontal="center" vertical="center" wrapText="1"/>
    </xf>
    <xf numFmtId="44" fontId="6" fillId="0" borderId="4" xfId="2"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 fillId="2" borderId="11" xfId="1" applyBorder="1"/>
    <xf numFmtId="0" fontId="1" fillId="2" borderId="12" xfId="1" applyBorder="1" applyAlignment="1">
      <alignment horizontal="center"/>
    </xf>
    <xf numFmtId="0" fontId="10" fillId="2" borderId="11" xfId="1" applyFont="1" applyBorder="1"/>
    <xf numFmtId="44" fontId="6" fillId="0" borderId="5" xfId="2" applyFont="1" applyFill="1" applyBorder="1" applyAlignment="1">
      <alignment horizontal="center" vertical="center" wrapText="1"/>
    </xf>
    <xf numFmtId="44" fontId="6" fillId="0" borderId="6" xfId="2" applyFont="1" applyFill="1" applyBorder="1" applyAlignment="1">
      <alignment horizontal="center" vertical="center" wrapText="1"/>
    </xf>
    <xf numFmtId="0" fontId="11" fillId="0" borderId="2" xfId="0" applyFont="1" applyBorder="1" applyAlignment="1">
      <alignment horizontal="center" vertical="center" wrapText="1"/>
    </xf>
    <xf numFmtId="0" fontId="4" fillId="4" borderId="2" xfId="0" applyFont="1" applyFill="1" applyBorder="1" applyAlignment="1">
      <alignment horizontal="center" vertical="center"/>
    </xf>
    <xf numFmtId="0" fontId="6" fillId="4" borderId="0" xfId="0" applyFont="1" applyFill="1" applyBorder="1" applyAlignment="1">
      <alignment horizontal="center" vertical="center"/>
    </xf>
    <xf numFmtId="0" fontId="0" fillId="4" borderId="2" xfId="0" applyFill="1" applyBorder="1"/>
    <xf numFmtId="0" fontId="5" fillId="3" borderId="13" xfId="0" applyFont="1" applyFill="1" applyBorder="1" applyAlignment="1">
      <alignment vertical="center" wrapText="1"/>
    </xf>
    <xf numFmtId="0" fontId="5" fillId="3" borderId="15" xfId="0" applyFont="1" applyFill="1" applyBorder="1" applyAlignment="1">
      <alignment vertical="center" wrapText="1"/>
    </xf>
    <xf numFmtId="0" fontId="5" fillId="3" borderId="14" xfId="0" applyFont="1" applyFill="1" applyBorder="1" applyAlignment="1">
      <alignment vertical="center" wrapText="1"/>
    </xf>
    <xf numFmtId="0" fontId="6" fillId="4" borderId="3" xfId="0" applyFont="1" applyFill="1" applyBorder="1" applyAlignment="1">
      <alignment horizontal="center" vertical="center"/>
    </xf>
    <xf numFmtId="0" fontId="0" fillId="4" borderId="7" xfId="0" applyFill="1" applyBorder="1"/>
    <xf numFmtId="0" fontId="5" fillId="4" borderId="8" xfId="0" applyFont="1" applyFill="1" applyBorder="1" applyAlignment="1">
      <alignment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0" fillId="4" borderId="13" xfId="0" applyFill="1" applyBorder="1"/>
    <xf numFmtId="0" fontId="5" fillId="4" borderId="15" xfId="0" applyFont="1" applyFill="1" applyBorder="1" applyAlignment="1">
      <alignment vertical="center" wrapText="1"/>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8" xfId="0" applyFont="1" applyBorder="1" applyAlignment="1">
      <alignment horizontal="center" vertical="center" wrapText="1"/>
    </xf>
    <xf numFmtId="0" fontId="4" fillId="4" borderId="15" xfId="0" applyFont="1" applyFill="1" applyBorder="1" applyAlignment="1">
      <alignment horizontal="center" vertical="center"/>
    </xf>
    <xf numFmtId="0" fontId="4" fillId="4" borderId="5" xfId="0" applyFont="1" applyFill="1" applyBorder="1" applyAlignment="1">
      <alignment horizontal="center" vertical="center"/>
    </xf>
    <xf numFmtId="0" fontId="0" fillId="0" borderId="7" xfId="0" applyBorder="1" applyAlignment="1">
      <alignment horizontal="center" vertical="center"/>
    </xf>
    <xf numFmtId="44" fontId="6" fillId="0" borderId="1" xfId="2"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4" borderId="0" xfId="0" applyFill="1" applyBorder="1" applyAlignment="1">
      <alignment horizontal="center" vertical="center"/>
    </xf>
    <xf numFmtId="0" fontId="6" fillId="0" borderId="2" xfId="0" applyFont="1" applyFill="1" applyBorder="1" applyAlignment="1">
      <alignment horizontal="center" vertical="center" wrapText="1"/>
    </xf>
    <xf numFmtId="44" fontId="6" fillId="0" borderId="2" xfId="2" applyFont="1" applyFill="1" applyBorder="1" applyAlignment="1">
      <alignment horizontal="center" vertical="center" wrapText="1"/>
    </xf>
    <xf numFmtId="44" fontId="6" fillId="0" borderId="13" xfId="2" applyFont="1" applyFill="1" applyBorder="1" applyAlignment="1">
      <alignment horizontal="center" vertical="center" wrapText="1"/>
    </xf>
    <xf numFmtId="0" fontId="0" fillId="4" borderId="15" xfId="0" applyFill="1" applyBorder="1"/>
    <xf numFmtId="0" fontId="0" fillId="4" borderId="5" xfId="0" applyFill="1" applyBorder="1"/>
    <xf numFmtId="0" fontId="6" fillId="0" borderId="7" xfId="0" applyFont="1" applyFill="1" applyBorder="1" applyAlignment="1">
      <alignment horizontal="center" vertical="center" wrapText="1"/>
    </xf>
    <xf numFmtId="0" fontId="0" fillId="0" borderId="9" xfId="0" applyBorder="1"/>
    <xf numFmtId="0" fontId="0" fillId="4" borderId="14" xfId="0" applyFill="1" applyBorder="1"/>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2" borderId="1" xfId="1" applyFont="1" applyBorder="1" applyAlignment="1">
      <alignment horizontal="center" vertical="center" wrapText="1"/>
    </xf>
    <xf numFmtId="0" fontId="6" fillId="0" borderId="0" xfId="0" applyFont="1" applyBorder="1" applyAlignment="1">
      <alignment horizontal="center" vertical="center" wrapText="1"/>
    </xf>
    <xf numFmtId="0" fontId="4" fillId="0" borderId="6" xfId="0" applyFont="1" applyFill="1" applyBorder="1" applyAlignment="1">
      <alignment horizontal="center" vertical="center"/>
    </xf>
    <xf numFmtId="0" fontId="0" fillId="4" borderId="13"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5" fillId="5" borderId="13" xfId="0" applyFont="1" applyFill="1" applyBorder="1" applyAlignment="1">
      <alignment vertical="center" wrapText="1"/>
    </xf>
    <xf numFmtId="0" fontId="5" fillId="5" borderId="15" xfId="0" applyFont="1" applyFill="1" applyBorder="1" applyAlignment="1">
      <alignment vertical="center" wrapText="1"/>
    </xf>
    <xf numFmtId="0" fontId="5" fillId="5" borderId="14" xfId="0" applyFont="1" applyFill="1" applyBorder="1" applyAlignment="1">
      <alignment vertical="center" wrapText="1"/>
    </xf>
    <xf numFmtId="0" fontId="4" fillId="4"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4" fillId="4" borderId="12" xfId="0" applyFont="1" applyFill="1" applyBorder="1" applyAlignment="1">
      <alignment horizontal="center" vertical="center"/>
    </xf>
    <xf numFmtId="0" fontId="0" fillId="4" borderId="0" xfId="0" applyFill="1" applyBorder="1"/>
    <xf numFmtId="44" fontId="6" fillId="0" borderId="1" xfId="2" applyFont="1" applyBorder="1" applyAlignment="1">
      <alignment horizontal="center" vertical="center" wrapText="1"/>
    </xf>
    <xf numFmtId="0" fontId="5" fillId="3" borderId="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11" fillId="0" borderId="4" xfId="0" applyFont="1" applyBorder="1" applyAlignment="1">
      <alignment horizontal="center" vertical="center" wrapText="1"/>
    </xf>
    <xf numFmtId="44" fontId="6" fillId="0" borderId="3" xfId="2" applyFont="1" applyFill="1" applyBorder="1" applyAlignment="1">
      <alignment horizontal="center" vertical="center" wrapText="1"/>
    </xf>
    <xf numFmtId="0" fontId="5" fillId="3" borderId="12" xfId="0" applyFont="1" applyFill="1" applyBorder="1" applyAlignment="1">
      <alignment vertical="center" wrapText="1"/>
    </xf>
    <xf numFmtId="0" fontId="4" fillId="0" borderId="4" xfId="0" applyFont="1" applyFill="1" applyBorder="1" applyAlignment="1">
      <alignment horizontal="center" vertical="center"/>
    </xf>
    <xf numFmtId="0" fontId="15" fillId="0" borderId="4" xfId="0" applyFont="1" applyBorder="1" applyAlignment="1">
      <alignment horizontal="center"/>
    </xf>
    <xf numFmtId="0" fontId="10" fillId="2" borderId="10" xfId="1" applyFont="1" applyBorder="1"/>
    <xf numFmtId="0" fontId="0" fillId="4" borderId="4" xfId="0" applyFill="1" applyBorder="1" applyAlignment="1">
      <alignment horizontal="center" vertical="center"/>
    </xf>
    <xf numFmtId="0" fontId="5" fillId="5" borderId="10" xfId="0" applyFont="1" applyFill="1" applyBorder="1" applyAlignment="1">
      <alignment vertical="center" wrapText="1"/>
    </xf>
    <xf numFmtId="0" fontId="5" fillId="5" borderId="11" xfId="0" applyFont="1" applyFill="1" applyBorder="1" applyAlignment="1">
      <alignment vertical="center" wrapText="1"/>
    </xf>
    <xf numFmtId="44" fontId="6" fillId="0" borderId="7" xfId="2" applyFont="1" applyBorder="1" applyAlignment="1">
      <alignment horizontal="center" vertical="center" wrapText="1"/>
    </xf>
    <xf numFmtId="44" fontId="6" fillId="0" borderId="3" xfId="2" applyFont="1" applyBorder="1" applyAlignment="1">
      <alignment horizontal="center" vertical="center" wrapText="1"/>
    </xf>
    <xf numFmtId="44" fontId="6" fillId="0" borderId="9" xfId="2" applyFont="1" applyBorder="1" applyAlignment="1">
      <alignment horizontal="center" vertical="center" wrapText="1"/>
    </xf>
    <xf numFmtId="0" fontId="0" fillId="0" borderId="7" xfId="0"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Border="1" applyAlignment="1">
      <alignment horizontal="center" vertical="center"/>
    </xf>
    <xf numFmtId="0" fontId="0" fillId="0" borderId="4" xfId="0" applyFont="1" applyFill="1" applyBorder="1" applyAlignment="1">
      <alignment horizontal="center" vertical="center"/>
    </xf>
    <xf numFmtId="44" fontId="6" fillId="0" borderId="6" xfId="2" applyFont="1" applyBorder="1" applyAlignment="1">
      <alignment horizontal="center" vertical="center" wrapText="1"/>
    </xf>
  </cellXfs>
  <cellStyles count="3">
    <cellStyle name="Accent1" xfId="1" builtinId="29"/>
    <cellStyle name="Monétaire" xfId="2" builtinId="4"/>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3009900</xdr:colOff>
      <xdr:row>0</xdr:row>
      <xdr:rowOff>85725</xdr:rowOff>
    </xdr:from>
    <xdr:to>
      <xdr:col>3</xdr:col>
      <xdr:colOff>19050</xdr:colOff>
      <xdr:row>6</xdr:row>
      <xdr:rowOff>114300</xdr:rowOff>
    </xdr:to>
    <xdr:pic>
      <xdr:nvPicPr>
        <xdr:cNvPr id="2" name="Image 1" descr="images.png"/>
        <xdr:cNvPicPr>
          <a:picLocks noChangeAspect="1"/>
        </xdr:cNvPicPr>
      </xdr:nvPicPr>
      <xdr:blipFill>
        <a:blip xmlns:r="http://schemas.openxmlformats.org/officeDocument/2006/relationships" r:embed="rId1" cstate="print"/>
        <a:stretch>
          <a:fillRect/>
        </a:stretch>
      </xdr:blipFill>
      <xdr:spPr>
        <a:xfrm>
          <a:off x="3829050" y="85725"/>
          <a:ext cx="1104900"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nowak/AppData/Local/Microsoft/Windows/Temporary%20Internet%20Files/Content.Outlook/SUH98M81/RIHN_v2.0_20150216_C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classement"/>
      <sheetName val="Notice Tableau"/>
      <sheetName val="Menu déroulant ne pas modifier"/>
    </sheetNames>
    <sheetDataSet>
      <sheetData sheetId="0"/>
      <sheetData sheetId="1"/>
      <sheetData sheetId="2">
        <row r="1">
          <cell r="C1" t="str">
            <v>OUI</v>
          </cell>
          <cell r="D1" t="str">
            <v>OUI</v>
          </cell>
        </row>
        <row r="2">
          <cell r="C2" t="str">
            <v>NON</v>
          </cell>
          <cell r="D2" t="str">
            <v>EN COURS</v>
          </cell>
        </row>
        <row r="3">
          <cell r="D3" t="str">
            <v>NON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E297"/>
  <sheetViews>
    <sheetView tabSelected="1" zoomScaleNormal="100" workbookViewId="0">
      <selection activeCell="H281" sqref="H281:H282"/>
    </sheetView>
  </sheetViews>
  <sheetFormatPr baseColWidth="10" defaultRowHeight="15" x14ac:dyDescent="0.25"/>
  <cols>
    <col min="1" max="1" width="12.28515625" customWidth="1"/>
    <col min="2" max="2" width="51.42578125" customWidth="1"/>
    <col min="3" max="3" width="10" customWidth="1"/>
    <col min="4" max="4" width="12.5703125" customWidth="1"/>
    <col min="5" max="5" width="43" customWidth="1"/>
  </cols>
  <sheetData>
    <row r="8" spans="1:5" ht="15.75" x14ac:dyDescent="0.25">
      <c r="A8" s="92" t="s">
        <v>190</v>
      </c>
      <c r="B8" s="31" t="s">
        <v>175</v>
      </c>
      <c r="C8" s="29"/>
      <c r="D8" s="29" t="s">
        <v>721</v>
      </c>
      <c r="E8" s="30" t="s">
        <v>722</v>
      </c>
    </row>
    <row r="9" spans="1:5" x14ac:dyDescent="0.25">
      <c r="A9" t="s">
        <v>741</v>
      </c>
    </row>
    <row r="11" spans="1:5" ht="43.5" customHeight="1" x14ac:dyDescent="0.25">
      <c r="A11" s="67" t="s">
        <v>0</v>
      </c>
      <c r="B11" s="1" t="s">
        <v>1</v>
      </c>
      <c r="C11" s="2" t="s">
        <v>2</v>
      </c>
      <c r="D11" s="3" t="s">
        <v>3</v>
      </c>
      <c r="E11" s="2" t="s">
        <v>4</v>
      </c>
    </row>
    <row r="12" spans="1:5" x14ac:dyDescent="0.25">
      <c r="A12" s="38"/>
      <c r="B12" s="39" t="s">
        <v>5</v>
      </c>
      <c r="C12" s="39"/>
      <c r="D12" s="39"/>
      <c r="E12" s="40"/>
    </row>
    <row r="13" spans="1:5" ht="80.25" customHeight="1" x14ac:dyDescent="0.25">
      <c r="A13" s="72" t="s">
        <v>6</v>
      </c>
      <c r="B13" s="68" t="s">
        <v>461</v>
      </c>
      <c r="C13" s="27" t="s">
        <v>7</v>
      </c>
      <c r="D13" s="96">
        <f>340*0.28</f>
        <v>95.2</v>
      </c>
      <c r="E13" s="25" t="s">
        <v>617</v>
      </c>
    </row>
    <row r="14" spans="1:5" x14ac:dyDescent="0.25">
      <c r="A14" s="38"/>
      <c r="B14" s="39" t="s">
        <v>8</v>
      </c>
      <c r="C14" s="4"/>
      <c r="D14" s="4"/>
      <c r="E14" s="40"/>
    </row>
    <row r="15" spans="1:5" ht="63.75" x14ac:dyDescent="0.25">
      <c r="A15" s="100" t="s">
        <v>39</v>
      </c>
      <c r="B15" s="68" t="s">
        <v>9</v>
      </c>
      <c r="C15" s="8" t="s">
        <v>191</v>
      </c>
      <c r="D15" s="97">
        <f>2590*0.27</f>
        <v>699.30000000000007</v>
      </c>
      <c r="E15" s="10" t="s">
        <v>632</v>
      </c>
    </row>
    <row r="16" spans="1:5" ht="25.5" x14ac:dyDescent="0.25">
      <c r="A16" s="101" t="s">
        <v>40</v>
      </c>
      <c r="B16" s="50" t="s">
        <v>633</v>
      </c>
      <c r="C16" s="25" t="s">
        <v>30</v>
      </c>
      <c r="D16" s="98">
        <f>1000*0.27</f>
        <v>270</v>
      </c>
      <c r="E16" s="10" t="s">
        <v>618</v>
      </c>
    </row>
    <row r="17" spans="1:5" x14ac:dyDescent="0.25">
      <c r="A17" s="84"/>
      <c r="B17" s="4" t="s">
        <v>10</v>
      </c>
      <c r="C17" s="4"/>
      <c r="D17" s="4"/>
      <c r="E17" s="40"/>
    </row>
    <row r="18" spans="1:5" ht="25.5" x14ac:dyDescent="0.25">
      <c r="A18" s="5" t="s">
        <v>13</v>
      </c>
      <c r="B18" s="8" t="s">
        <v>14</v>
      </c>
      <c r="C18" s="24" t="s">
        <v>25</v>
      </c>
      <c r="D18" s="21">
        <f>1400*0.27</f>
        <v>378</v>
      </c>
      <c r="E18" s="10" t="s">
        <v>26</v>
      </c>
    </row>
    <row r="19" spans="1:5" x14ac:dyDescent="0.25">
      <c r="A19" s="5" t="s">
        <v>16</v>
      </c>
      <c r="B19" s="8" t="s">
        <v>17</v>
      </c>
      <c r="C19" s="17" t="s">
        <v>28</v>
      </c>
      <c r="D19" s="22">
        <f>700*0.27</f>
        <v>189</v>
      </c>
      <c r="E19" s="11" t="s">
        <v>29</v>
      </c>
    </row>
    <row r="20" spans="1:5" ht="38.25" x14ac:dyDescent="0.25">
      <c r="A20" s="77" t="s">
        <v>35</v>
      </c>
      <c r="B20" s="8" t="s">
        <v>36</v>
      </c>
      <c r="C20" s="17" t="s">
        <v>32</v>
      </c>
      <c r="D20" s="22">
        <f>2800*0.27+D25</f>
        <v>783</v>
      </c>
      <c r="E20" s="12"/>
    </row>
    <row r="21" spans="1:5" ht="93" customHeight="1" x14ac:dyDescent="0.25">
      <c r="A21" s="77" t="s">
        <v>226</v>
      </c>
      <c r="B21" s="8" t="s">
        <v>227</v>
      </c>
      <c r="C21" s="8" t="s">
        <v>228</v>
      </c>
      <c r="D21" s="22">
        <f>950*0.27</f>
        <v>256.5</v>
      </c>
      <c r="E21" s="10" t="s">
        <v>229</v>
      </c>
    </row>
    <row r="22" spans="1:5" ht="38.25" x14ac:dyDescent="0.25">
      <c r="A22" s="5" t="s">
        <v>11</v>
      </c>
      <c r="B22" s="8" t="s">
        <v>12</v>
      </c>
      <c r="C22" s="8" t="s">
        <v>23</v>
      </c>
      <c r="D22" s="22">
        <f>400*0.27</f>
        <v>108</v>
      </c>
      <c r="E22" s="10" t="s">
        <v>24</v>
      </c>
    </row>
    <row r="23" spans="1:5" ht="38.25" x14ac:dyDescent="0.25">
      <c r="A23" s="5" t="s">
        <v>20</v>
      </c>
      <c r="B23" s="8" t="s">
        <v>21</v>
      </c>
      <c r="C23" s="17" t="s">
        <v>31</v>
      </c>
      <c r="D23" s="22">
        <f>450*0.27</f>
        <v>121.50000000000001</v>
      </c>
      <c r="E23" s="11" t="s">
        <v>698</v>
      </c>
    </row>
    <row r="24" spans="1:5" x14ac:dyDescent="0.25">
      <c r="A24" s="5" t="s">
        <v>18</v>
      </c>
      <c r="B24" s="8" t="s">
        <v>19</v>
      </c>
      <c r="C24" s="17" t="s">
        <v>30</v>
      </c>
      <c r="D24" s="22">
        <f>1000*0.27</f>
        <v>270</v>
      </c>
      <c r="E24" s="11" t="s">
        <v>29</v>
      </c>
    </row>
    <row r="25" spans="1:5" ht="25.5" x14ac:dyDescent="0.25">
      <c r="A25" s="5" t="s">
        <v>15</v>
      </c>
      <c r="B25" s="8" t="s">
        <v>38</v>
      </c>
      <c r="C25" s="17" t="s">
        <v>27</v>
      </c>
      <c r="D25" s="22">
        <f>100*0.27</f>
        <v>27</v>
      </c>
      <c r="E25" s="10" t="s">
        <v>37</v>
      </c>
    </row>
    <row r="26" spans="1:5" x14ac:dyDescent="0.25">
      <c r="A26" s="15" t="s">
        <v>41</v>
      </c>
      <c r="B26" s="8" t="s">
        <v>22</v>
      </c>
      <c r="C26" s="8" t="s">
        <v>697</v>
      </c>
      <c r="D26" s="22">
        <f>900*0.27</f>
        <v>243.00000000000003</v>
      </c>
      <c r="E26" s="12"/>
    </row>
    <row r="27" spans="1:5" x14ac:dyDescent="0.25">
      <c r="A27" s="38"/>
      <c r="B27" s="39" t="s">
        <v>33</v>
      </c>
      <c r="C27" s="39"/>
      <c r="D27" s="39"/>
      <c r="E27" s="40"/>
    </row>
    <row r="28" spans="1:5" x14ac:dyDescent="0.25">
      <c r="A28" s="101" t="s">
        <v>42</v>
      </c>
      <c r="B28" s="50" t="s">
        <v>34</v>
      </c>
      <c r="C28" s="16" t="s">
        <v>31</v>
      </c>
      <c r="D28" s="83">
        <f>450*0.27</f>
        <v>121.50000000000001</v>
      </c>
      <c r="E28" s="55" t="s">
        <v>29</v>
      </c>
    </row>
    <row r="29" spans="1:5" x14ac:dyDescent="0.25">
      <c r="A29" s="84"/>
      <c r="B29" s="4" t="s">
        <v>43</v>
      </c>
      <c r="C29" s="4"/>
      <c r="D29" s="4"/>
      <c r="E29" s="7"/>
    </row>
    <row r="30" spans="1:5" x14ac:dyDescent="0.25">
      <c r="A30" s="85"/>
      <c r="B30" s="47" t="s">
        <v>44</v>
      </c>
      <c r="C30" s="47"/>
      <c r="D30" s="47"/>
      <c r="E30" s="86"/>
    </row>
    <row r="31" spans="1:5" x14ac:dyDescent="0.25">
      <c r="A31" s="5" t="s">
        <v>45</v>
      </c>
      <c r="B31" s="6" t="s">
        <v>46</v>
      </c>
      <c r="C31" s="19" t="s">
        <v>47</v>
      </c>
      <c r="D31" s="21">
        <f>300*0.27</f>
        <v>81</v>
      </c>
      <c r="E31" s="11"/>
    </row>
    <row r="32" spans="1:5" x14ac:dyDescent="0.25">
      <c r="A32" s="5" t="s">
        <v>50</v>
      </c>
      <c r="B32" s="6" t="s">
        <v>57</v>
      </c>
      <c r="C32" s="17" t="s">
        <v>27</v>
      </c>
      <c r="D32" s="22">
        <f>100*0.27</f>
        <v>27</v>
      </c>
      <c r="E32" s="11" t="s">
        <v>160</v>
      </c>
    </row>
    <row r="33" spans="1:5" x14ac:dyDescent="0.25">
      <c r="A33" s="5" t="s">
        <v>51</v>
      </c>
      <c r="B33" s="6" t="s">
        <v>58</v>
      </c>
      <c r="C33" s="17" t="s">
        <v>27</v>
      </c>
      <c r="D33" s="22">
        <f>100*0.27</f>
        <v>27</v>
      </c>
      <c r="E33" s="11" t="s">
        <v>160</v>
      </c>
    </row>
    <row r="34" spans="1:5" x14ac:dyDescent="0.25">
      <c r="A34" s="5" t="s">
        <v>52</v>
      </c>
      <c r="B34" s="6" t="s">
        <v>59</v>
      </c>
      <c r="C34" s="17" t="s">
        <v>27</v>
      </c>
      <c r="D34" s="22">
        <f>100*0.27</f>
        <v>27</v>
      </c>
      <c r="E34" s="11" t="s">
        <v>160</v>
      </c>
    </row>
    <row r="35" spans="1:5" ht="25.5" x14ac:dyDescent="0.25">
      <c r="A35" s="5" t="s">
        <v>48</v>
      </c>
      <c r="B35" s="6" t="s">
        <v>56</v>
      </c>
      <c r="C35" s="17" t="s">
        <v>27</v>
      </c>
      <c r="D35" s="22">
        <f>100*0.27</f>
        <v>27</v>
      </c>
      <c r="E35" s="11" t="s">
        <v>160</v>
      </c>
    </row>
    <row r="36" spans="1:5" x14ac:dyDescent="0.25">
      <c r="A36" s="5" t="s">
        <v>53</v>
      </c>
      <c r="B36" s="6" t="s">
        <v>54</v>
      </c>
      <c r="C36" s="17" t="s">
        <v>61</v>
      </c>
      <c r="D36" s="23">
        <f>140*0.27</f>
        <v>37.800000000000004</v>
      </c>
      <c r="E36" s="9"/>
    </row>
    <row r="37" spans="1:5" ht="25.5" x14ac:dyDescent="0.25">
      <c r="A37" s="5" t="s">
        <v>49</v>
      </c>
      <c r="B37" s="6" t="s">
        <v>55</v>
      </c>
      <c r="C37" s="17" t="s">
        <v>60</v>
      </c>
      <c r="D37" s="23">
        <f>600*0.27</f>
        <v>162</v>
      </c>
      <c r="E37" s="9"/>
    </row>
    <row r="38" spans="1:5" ht="29.25" customHeight="1" x14ac:dyDescent="0.25">
      <c r="A38" s="5" t="s">
        <v>651</v>
      </c>
      <c r="B38" s="6" t="s">
        <v>655</v>
      </c>
      <c r="C38" s="17" t="s">
        <v>47</v>
      </c>
      <c r="D38" s="23">
        <f>300*0.27</f>
        <v>81</v>
      </c>
      <c r="E38" s="9"/>
    </row>
    <row r="39" spans="1:5" ht="34.5" customHeight="1" x14ac:dyDescent="0.25">
      <c r="A39" s="5" t="s">
        <v>654</v>
      </c>
      <c r="B39" s="6" t="s">
        <v>656</v>
      </c>
      <c r="C39" s="17" t="s">
        <v>653</v>
      </c>
      <c r="D39" s="23">
        <f>300*0.27</f>
        <v>81</v>
      </c>
      <c r="E39" s="11" t="s">
        <v>658</v>
      </c>
    </row>
    <row r="40" spans="1:5" ht="34.5" customHeight="1" x14ac:dyDescent="0.25">
      <c r="A40" s="5" t="s">
        <v>652</v>
      </c>
      <c r="B40" s="6" t="s">
        <v>657</v>
      </c>
      <c r="C40" s="17" t="s">
        <v>355</v>
      </c>
      <c r="D40" s="23">
        <f>350*0.27</f>
        <v>94.5</v>
      </c>
      <c r="E40" s="11" t="s">
        <v>659</v>
      </c>
    </row>
    <row r="41" spans="1:5" ht="191.25" x14ac:dyDescent="0.25">
      <c r="A41" s="26" t="s">
        <v>730</v>
      </c>
      <c r="B41" s="25" t="s">
        <v>731</v>
      </c>
      <c r="C41" s="20" t="s">
        <v>732</v>
      </c>
      <c r="D41" s="107">
        <f>1535*0.27</f>
        <v>414.45000000000005</v>
      </c>
      <c r="E41" s="20" t="s">
        <v>733</v>
      </c>
    </row>
    <row r="42" spans="1:5" x14ac:dyDescent="0.25">
      <c r="A42" s="18"/>
      <c r="B42" s="13" t="s">
        <v>62</v>
      </c>
      <c r="C42" s="13"/>
      <c r="D42" s="13"/>
      <c r="E42" s="14"/>
    </row>
    <row r="43" spans="1:5" ht="51" x14ac:dyDescent="0.25">
      <c r="A43" s="5" t="s">
        <v>69</v>
      </c>
      <c r="B43" s="6" t="s">
        <v>70</v>
      </c>
      <c r="C43" s="17" t="s">
        <v>159</v>
      </c>
      <c r="D43" s="23">
        <f>150*0.27</f>
        <v>40.5</v>
      </c>
      <c r="E43" s="11" t="s">
        <v>192</v>
      </c>
    </row>
    <row r="44" spans="1:5" ht="51" x14ac:dyDescent="0.25">
      <c r="A44" s="5" t="s">
        <v>71</v>
      </c>
      <c r="B44" s="6" t="s">
        <v>72</v>
      </c>
      <c r="C44" s="17" t="s">
        <v>161</v>
      </c>
      <c r="D44" s="23">
        <f>500*0.27</f>
        <v>135</v>
      </c>
      <c r="E44" s="11" t="s">
        <v>193</v>
      </c>
    </row>
    <row r="45" spans="1:5" ht="51" x14ac:dyDescent="0.25">
      <c r="A45" s="5" t="s">
        <v>73</v>
      </c>
      <c r="B45" s="6" t="s">
        <v>74</v>
      </c>
      <c r="C45" s="17" t="s">
        <v>162</v>
      </c>
      <c r="D45" s="23">
        <f>250*0.27</f>
        <v>67.5</v>
      </c>
      <c r="E45" s="11" t="s">
        <v>194</v>
      </c>
    </row>
    <row r="46" spans="1:5" ht="38.25" x14ac:dyDescent="0.25">
      <c r="A46" s="71" t="s">
        <v>157</v>
      </c>
      <c r="B46" s="8" t="s">
        <v>182</v>
      </c>
      <c r="C46" s="17" t="s">
        <v>159</v>
      </c>
      <c r="D46" s="23">
        <f>150*0.27</f>
        <v>40.5</v>
      </c>
      <c r="E46" s="17" t="s">
        <v>183</v>
      </c>
    </row>
    <row r="47" spans="1:5" ht="102" x14ac:dyDescent="0.25">
      <c r="A47" s="5" t="s">
        <v>63</v>
      </c>
      <c r="B47" s="6" t="s">
        <v>64</v>
      </c>
      <c r="C47" s="17" t="s">
        <v>158</v>
      </c>
      <c r="D47" s="23">
        <f>50*0.27</f>
        <v>13.5</v>
      </c>
      <c r="E47" s="11" t="s">
        <v>576</v>
      </c>
    </row>
    <row r="48" spans="1:5" ht="25.5" x14ac:dyDescent="0.25">
      <c r="A48" s="5" t="s">
        <v>79</v>
      </c>
      <c r="B48" s="6" t="s">
        <v>80</v>
      </c>
      <c r="C48" s="17" t="s">
        <v>164</v>
      </c>
      <c r="D48" s="23">
        <f>70*0.27</f>
        <v>18.900000000000002</v>
      </c>
      <c r="E48" s="11" t="s">
        <v>195</v>
      </c>
    </row>
    <row r="49" spans="1:5" ht="38.25" x14ac:dyDescent="0.25">
      <c r="A49" s="5" t="s">
        <v>81</v>
      </c>
      <c r="B49" s="6" t="s">
        <v>82</v>
      </c>
      <c r="C49" s="17" t="s">
        <v>61</v>
      </c>
      <c r="D49" s="23">
        <f>140*0.27</f>
        <v>37.800000000000004</v>
      </c>
      <c r="E49" s="11" t="s">
        <v>196</v>
      </c>
    </row>
    <row r="50" spans="1:5" ht="25.5" x14ac:dyDescent="0.25">
      <c r="A50" s="5" t="s">
        <v>83</v>
      </c>
      <c r="B50" s="34" t="s">
        <v>224</v>
      </c>
      <c r="C50" s="17" t="s">
        <v>165</v>
      </c>
      <c r="D50" s="23">
        <f>80*0.27</f>
        <v>21.6</v>
      </c>
      <c r="E50" s="11" t="s">
        <v>197</v>
      </c>
    </row>
    <row r="51" spans="1:5" ht="25.5" x14ac:dyDescent="0.25">
      <c r="A51" s="5" t="s">
        <v>84</v>
      </c>
      <c r="B51" s="34" t="s">
        <v>225</v>
      </c>
      <c r="C51" s="17" t="s">
        <v>165</v>
      </c>
      <c r="D51" s="23">
        <f>80*0.27</f>
        <v>21.6</v>
      </c>
      <c r="E51" s="11" t="s">
        <v>198</v>
      </c>
    </row>
    <row r="52" spans="1:5" x14ac:dyDescent="0.25">
      <c r="A52" s="5" t="s">
        <v>635</v>
      </c>
      <c r="B52" s="34" t="s">
        <v>636</v>
      </c>
      <c r="C52" s="17" t="s">
        <v>288</v>
      </c>
      <c r="D52" s="23">
        <f>40*0.27</f>
        <v>10.8</v>
      </c>
      <c r="E52" s="11" t="s">
        <v>640</v>
      </c>
    </row>
    <row r="53" spans="1:5" ht="25.5" x14ac:dyDescent="0.25">
      <c r="A53" s="5" t="s">
        <v>85</v>
      </c>
      <c r="B53" s="6" t="s">
        <v>86</v>
      </c>
      <c r="C53" s="17" t="s">
        <v>27</v>
      </c>
      <c r="D53" s="23">
        <f>100*0.27</f>
        <v>27</v>
      </c>
      <c r="E53" s="11" t="s">
        <v>199</v>
      </c>
    </row>
    <row r="54" spans="1:5" ht="76.5" x14ac:dyDescent="0.25">
      <c r="A54" s="5" t="s">
        <v>87</v>
      </c>
      <c r="B54" s="6" t="s">
        <v>88</v>
      </c>
      <c r="C54" s="17" t="s">
        <v>61</v>
      </c>
      <c r="D54" s="23">
        <f>140*0.27</f>
        <v>37.800000000000004</v>
      </c>
      <c r="E54" s="11" t="s">
        <v>200</v>
      </c>
    </row>
    <row r="55" spans="1:5" ht="38.25" x14ac:dyDescent="0.25">
      <c r="A55" s="5" t="s">
        <v>89</v>
      </c>
      <c r="B55" s="6" t="s">
        <v>90</v>
      </c>
      <c r="C55" s="17" t="s">
        <v>61</v>
      </c>
      <c r="D55" s="23">
        <f>140*0.27</f>
        <v>37.800000000000004</v>
      </c>
      <c r="E55" s="11" t="s">
        <v>201</v>
      </c>
    </row>
    <row r="56" spans="1:5" ht="25.5" x14ac:dyDescent="0.25">
      <c r="A56" s="5" t="s">
        <v>94</v>
      </c>
      <c r="B56" s="6" t="s">
        <v>95</v>
      </c>
      <c r="C56" s="17" t="s">
        <v>61</v>
      </c>
      <c r="D56" s="23">
        <f>140*0.27</f>
        <v>37.800000000000004</v>
      </c>
      <c r="E56" s="11" t="s">
        <v>203</v>
      </c>
    </row>
    <row r="57" spans="1:5" ht="63.75" x14ac:dyDescent="0.25">
      <c r="A57" s="5" t="s">
        <v>107</v>
      </c>
      <c r="B57" s="6" t="s">
        <v>108</v>
      </c>
      <c r="C57" s="17" t="s">
        <v>61</v>
      </c>
      <c r="D57" s="23">
        <f>140*0.27</f>
        <v>37.800000000000004</v>
      </c>
      <c r="E57" s="11" t="s">
        <v>209</v>
      </c>
    </row>
    <row r="58" spans="1:5" ht="63.75" x14ac:dyDescent="0.25">
      <c r="A58" s="5" t="s">
        <v>96</v>
      </c>
      <c r="B58" s="6" t="s">
        <v>97</v>
      </c>
      <c r="C58" s="17" t="s">
        <v>161</v>
      </c>
      <c r="D58" s="23">
        <f>500*0.27</f>
        <v>135</v>
      </c>
      <c r="E58" s="11" t="s">
        <v>204</v>
      </c>
    </row>
    <row r="59" spans="1:5" ht="38.25" x14ac:dyDescent="0.25">
      <c r="A59" s="5" t="s">
        <v>98</v>
      </c>
      <c r="B59" s="6" t="s">
        <v>99</v>
      </c>
      <c r="C59" s="17" t="s">
        <v>61</v>
      </c>
      <c r="D59" s="23">
        <f>140*0.27</f>
        <v>37.800000000000004</v>
      </c>
      <c r="E59" s="11" t="s">
        <v>205</v>
      </c>
    </row>
    <row r="60" spans="1:5" ht="63.75" x14ac:dyDescent="0.25">
      <c r="A60" s="5" t="s">
        <v>105</v>
      </c>
      <c r="B60" s="6" t="s">
        <v>106</v>
      </c>
      <c r="C60" s="17" t="s">
        <v>61</v>
      </c>
      <c r="D60" s="23">
        <f>140*0.27</f>
        <v>37.800000000000004</v>
      </c>
      <c r="E60" s="11" t="s">
        <v>209</v>
      </c>
    </row>
    <row r="61" spans="1:5" ht="25.5" x14ac:dyDescent="0.25">
      <c r="A61" s="5" t="s">
        <v>109</v>
      </c>
      <c r="B61" s="6" t="s">
        <v>110</v>
      </c>
      <c r="C61" s="17" t="s">
        <v>61</v>
      </c>
      <c r="D61" s="23">
        <f>140*0.27</f>
        <v>37.800000000000004</v>
      </c>
      <c r="E61" s="11" t="s">
        <v>210</v>
      </c>
    </row>
    <row r="62" spans="1:5" ht="38.25" x14ac:dyDescent="0.25">
      <c r="A62" s="5" t="s">
        <v>111</v>
      </c>
      <c r="B62" s="6" t="s">
        <v>112</v>
      </c>
      <c r="C62" s="17" t="s">
        <v>61</v>
      </c>
      <c r="D62" s="23">
        <f>140*0.27</f>
        <v>37.800000000000004</v>
      </c>
      <c r="E62" s="11" t="s">
        <v>211</v>
      </c>
    </row>
    <row r="63" spans="1:5" ht="25.5" x14ac:dyDescent="0.25">
      <c r="A63" s="5" t="s">
        <v>113</v>
      </c>
      <c r="B63" s="6" t="s">
        <v>114</v>
      </c>
      <c r="C63" s="17" t="s">
        <v>61</v>
      </c>
      <c r="D63" s="23">
        <f>140*0.27</f>
        <v>37.800000000000004</v>
      </c>
      <c r="E63" s="11" t="s">
        <v>212</v>
      </c>
    </row>
    <row r="64" spans="1:5" ht="25.5" x14ac:dyDescent="0.25">
      <c r="A64" s="5" t="s">
        <v>117</v>
      </c>
      <c r="B64" s="6" t="s">
        <v>118</v>
      </c>
      <c r="C64" s="17" t="s">
        <v>158</v>
      </c>
      <c r="D64" s="23">
        <f>50*0.27</f>
        <v>13.5</v>
      </c>
      <c r="E64" s="11" t="s">
        <v>195</v>
      </c>
    </row>
    <row r="65" spans="1:5" ht="51" x14ac:dyDescent="0.25">
      <c r="A65" s="5" t="s">
        <v>119</v>
      </c>
      <c r="B65" s="6" t="s">
        <v>120</v>
      </c>
      <c r="C65" s="17" t="s">
        <v>162</v>
      </c>
      <c r="D65" s="23">
        <f>250*0.27</f>
        <v>67.5</v>
      </c>
      <c r="E65" s="11" t="s">
        <v>214</v>
      </c>
    </row>
    <row r="66" spans="1:5" ht="63.75" x14ac:dyDescent="0.25">
      <c r="A66" s="5" t="s">
        <v>121</v>
      </c>
      <c r="B66" s="6" t="s">
        <v>122</v>
      </c>
      <c r="C66" s="17" t="s">
        <v>27</v>
      </c>
      <c r="D66" s="23">
        <f>100*0.27</f>
        <v>27</v>
      </c>
      <c r="E66" s="11" t="s">
        <v>215</v>
      </c>
    </row>
    <row r="67" spans="1:5" ht="38.25" x14ac:dyDescent="0.25">
      <c r="A67" s="5" t="s">
        <v>123</v>
      </c>
      <c r="B67" s="6" t="s">
        <v>124</v>
      </c>
      <c r="C67" s="17" t="s">
        <v>27</v>
      </c>
      <c r="D67" s="23">
        <f>100*0.27</f>
        <v>27</v>
      </c>
      <c r="E67" s="11" t="s">
        <v>216</v>
      </c>
    </row>
    <row r="68" spans="1:5" ht="38.25" x14ac:dyDescent="0.25">
      <c r="A68" s="5" t="s">
        <v>125</v>
      </c>
      <c r="B68" s="6" t="s">
        <v>126</v>
      </c>
      <c r="C68" s="17" t="s">
        <v>27</v>
      </c>
      <c r="D68" s="23">
        <f>100*0.27</f>
        <v>27</v>
      </c>
      <c r="E68" s="11" t="s">
        <v>217</v>
      </c>
    </row>
    <row r="69" spans="1:5" ht="25.5" x14ac:dyDescent="0.25">
      <c r="A69" s="5" t="s">
        <v>127</v>
      </c>
      <c r="B69" s="6" t="s">
        <v>169</v>
      </c>
      <c r="C69" s="17" t="s">
        <v>27</v>
      </c>
      <c r="D69" s="23">
        <f>100*0.27</f>
        <v>27</v>
      </c>
      <c r="E69" s="11" t="s">
        <v>218</v>
      </c>
    </row>
    <row r="70" spans="1:5" x14ac:dyDescent="0.25">
      <c r="A70" s="5" t="s">
        <v>128</v>
      </c>
      <c r="B70" s="6" t="s">
        <v>170</v>
      </c>
      <c r="C70" s="17" t="s">
        <v>61</v>
      </c>
      <c r="D70" s="23">
        <f>140*0.27</f>
        <v>37.800000000000004</v>
      </c>
      <c r="E70" s="11" t="s">
        <v>218</v>
      </c>
    </row>
    <row r="71" spans="1:5" ht="51" x14ac:dyDescent="0.25">
      <c r="A71" s="5" t="s">
        <v>129</v>
      </c>
      <c r="B71" s="6" t="s">
        <v>130</v>
      </c>
      <c r="C71" s="17" t="s">
        <v>161</v>
      </c>
      <c r="D71" s="23">
        <f>500*0.27</f>
        <v>135</v>
      </c>
      <c r="E71" s="11" t="s">
        <v>577</v>
      </c>
    </row>
    <row r="72" spans="1:5" ht="63.75" x14ac:dyDescent="0.25">
      <c r="A72" s="5" t="s">
        <v>131</v>
      </c>
      <c r="B72" s="6" t="s">
        <v>132</v>
      </c>
      <c r="C72" s="17" t="s">
        <v>27</v>
      </c>
      <c r="D72" s="23">
        <f>100*0.27</f>
        <v>27</v>
      </c>
      <c r="E72" s="11" t="s">
        <v>219</v>
      </c>
    </row>
    <row r="73" spans="1:5" ht="51" x14ac:dyDescent="0.25">
      <c r="A73" s="5" t="s">
        <v>138</v>
      </c>
      <c r="B73" s="6" t="s">
        <v>139</v>
      </c>
      <c r="C73" s="17" t="s">
        <v>27</v>
      </c>
      <c r="D73" s="23">
        <f>100*0.27</f>
        <v>27</v>
      </c>
      <c r="E73" s="11" t="s">
        <v>220</v>
      </c>
    </row>
    <row r="74" spans="1:5" ht="38.25" x14ac:dyDescent="0.25">
      <c r="A74" s="5" t="s">
        <v>140</v>
      </c>
      <c r="B74" s="6" t="s">
        <v>141</v>
      </c>
      <c r="C74" s="17" t="s">
        <v>61</v>
      </c>
      <c r="D74" s="23">
        <f>140*0.27</f>
        <v>37.800000000000004</v>
      </c>
      <c r="E74" s="11" t="s">
        <v>221</v>
      </c>
    </row>
    <row r="75" spans="1:5" ht="25.5" x14ac:dyDescent="0.25">
      <c r="A75" s="5" t="s">
        <v>142</v>
      </c>
      <c r="B75" s="6" t="s">
        <v>143</v>
      </c>
      <c r="C75" s="17" t="s">
        <v>158</v>
      </c>
      <c r="D75" s="23">
        <f>50*0.27</f>
        <v>13.5</v>
      </c>
      <c r="E75" s="11" t="s">
        <v>222</v>
      </c>
    </row>
    <row r="76" spans="1:5" ht="38.25" x14ac:dyDescent="0.25">
      <c r="A76" s="5" t="s">
        <v>65</v>
      </c>
      <c r="B76" s="6" t="s">
        <v>66</v>
      </c>
      <c r="C76" s="17" t="s">
        <v>61</v>
      </c>
      <c r="D76" s="23">
        <f>140*0.27</f>
        <v>37.800000000000004</v>
      </c>
      <c r="E76" s="11" t="s">
        <v>171</v>
      </c>
    </row>
    <row r="77" spans="1:5" ht="38.25" x14ac:dyDescent="0.25">
      <c r="A77" s="5" t="s">
        <v>144</v>
      </c>
      <c r="B77" s="6" t="s">
        <v>145</v>
      </c>
      <c r="C77" s="17" t="s">
        <v>176</v>
      </c>
      <c r="D77" s="23">
        <f>25*0.27</f>
        <v>6.75</v>
      </c>
      <c r="E77" s="11" t="s">
        <v>223</v>
      </c>
    </row>
    <row r="78" spans="1:5" ht="28.5" customHeight="1" x14ac:dyDescent="0.25">
      <c r="A78" s="5" t="s">
        <v>637</v>
      </c>
      <c r="B78" s="6" t="s">
        <v>639</v>
      </c>
      <c r="C78" s="17" t="s">
        <v>166</v>
      </c>
      <c r="D78" s="23">
        <f>60*0.27</f>
        <v>16.200000000000003</v>
      </c>
      <c r="E78" s="11" t="s">
        <v>638</v>
      </c>
    </row>
    <row r="79" spans="1:5" ht="28.5" customHeight="1" x14ac:dyDescent="0.25">
      <c r="A79" s="5" t="s">
        <v>641</v>
      </c>
      <c r="B79" s="6" t="s">
        <v>642</v>
      </c>
      <c r="C79" s="17" t="s">
        <v>644</v>
      </c>
      <c r="D79" s="23">
        <f>20*0.27</f>
        <v>5.4</v>
      </c>
      <c r="E79" s="11" t="s">
        <v>643</v>
      </c>
    </row>
    <row r="80" spans="1:5" ht="63.75" x14ac:dyDescent="0.25">
      <c r="A80" s="5" t="s">
        <v>146</v>
      </c>
      <c r="B80" s="6" t="s">
        <v>177</v>
      </c>
      <c r="C80" s="17" t="s">
        <v>158</v>
      </c>
      <c r="D80" s="23">
        <f>50*0.27</f>
        <v>13.5</v>
      </c>
      <c r="E80" s="11" t="s">
        <v>189</v>
      </c>
    </row>
    <row r="81" spans="1:5" ht="25.5" x14ac:dyDescent="0.25">
      <c r="A81" s="5" t="s">
        <v>147</v>
      </c>
      <c r="B81" s="6" t="s">
        <v>178</v>
      </c>
      <c r="C81" s="17" t="s">
        <v>61</v>
      </c>
      <c r="D81" s="23">
        <f>140*0.27</f>
        <v>37.800000000000004</v>
      </c>
      <c r="E81" s="11" t="s">
        <v>188</v>
      </c>
    </row>
    <row r="82" spans="1:5" ht="25.5" x14ac:dyDescent="0.25">
      <c r="A82" s="5" t="s">
        <v>148</v>
      </c>
      <c r="B82" s="6" t="s">
        <v>179</v>
      </c>
      <c r="C82" s="17" t="s">
        <v>61</v>
      </c>
      <c r="D82" s="23">
        <f>140*0.27</f>
        <v>37.800000000000004</v>
      </c>
      <c r="E82" s="11" t="s">
        <v>188</v>
      </c>
    </row>
    <row r="83" spans="1:5" ht="25.5" x14ac:dyDescent="0.25">
      <c r="A83" s="5" t="s">
        <v>149</v>
      </c>
      <c r="B83" s="6" t="s">
        <v>150</v>
      </c>
      <c r="C83" s="17" t="s">
        <v>61</v>
      </c>
      <c r="D83" s="23">
        <f>140*0.27</f>
        <v>37.800000000000004</v>
      </c>
      <c r="E83" s="11" t="s">
        <v>187</v>
      </c>
    </row>
    <row r="84" spans="1:5" ht="25.5" x14ac:dyDescent="0.25">
      <c r="A84" s="5" t="s">
        <v>151</v>
      </c>
      <c r="B84" s="6" t="s">
        <v>152</v>
      </c>
      <c r="C84" s="17" t="s">
        <v>61</v>
      </c>
      <c r="D84" s="23">
        <f>140*0.27</f>
        <v>37.800000000000004</v>
      </c>
      <c r="E84" s="11" t="s">
        <v>186</v>
      </c>
    </row>
    <row r="85" spans="1:5" ht="25.5" x14ac:dyDescent="0.25">
      <c r="A85" s="5" t="s">
        <v>153</v>
      </c>
      <c r="B85" s="6" t="s">
        <v>154</v>
      </c>
      <c r="C85" s="17" t="s">
        <v>61</v>
      </c>
      <c r="D85" s="23">
        <f>140*0.27</f>
        <v>37.800000000000004</v>
      </c>
      <c r="E85" s="11" t="s">
        <v>186</v>
      </c>
    </row>
    <row r="86" spans="1:5" ht="63.75" x14ac:dyDescent="0.25">
      <c r="A86" s="5" t="s">
        <v>155</v>
      </c>
      <c r="B86" s="6" t="s">
        <v>180</v>
      </c>
      <c r="C86" s="17" t="s">
        <v>27</v>
      </c>
      <c r="D86" s="23">
        <f>100*0.27</f>
        <v>27</v>
      </c>
      <c r="E86" s="11" t="s">
        <v>185</v>
      </c>
    </row>
    <row r="87" spans="1:5" ht="51" x14ac:dyDescent="0.25">
      <c r="A87" s="5" t="s">
        <v>156</v>
      </c>
      <c r="B87" s="6" t="s">
        <v>181</v>
      </c>
      <c r="C87" s="17" t="s">
        <v>61</v>
      </c>
      <c r="D87" s="23">
        <f>140*0.27</f>
        <v>37.800000000000004</v>
      </c>
      <c r="E87" s="11" t="s">
        <v>184</v>
      </c>
    </row>
    <row r="88" spans="1:5" ht="25.5" x14ac:dyDescent="0.25">
      <c r="A88" s="5" t="s">
        <v>104</v>
      </c>
      <c r="B88" s="6" t="s">
        <v>168</v>
      </c>
      <c r="C88" s="17" t="s">
        <v>27</v>
      </c>
      <c r="D88" s="23">
        <f>100*0.27</f>
        <v>27</v>
      </c>
      <c r="E88" s="11" t="s">
        <v>208</v>
      </c>
    </row>
    <row r="89" spans="1:5" ht="38.25" x14ac:dyDescent="0.25">
      <c r="A89" s="5" t="s">
        <v>67</v>
      </c>
      <c r="B89" s="6" t="s">
        <v>68</v>
      </c>
      <c r="C89" s="17" t="s">
        <v>158</v>
      </c>
      <c r="D89" s="23">
        <f>50*0.27</f>
        <v>13.5</v>
      </c>
      <c r="E89" s="11" t="s">
        <v>172</v>
      </c>
    </row>
    <row r="90" spans="1:5" ht="51" x14ac:dyDescent="0.25">
      <c r="A90" s="5" t="s">
        <v>75</v>
      </c>
      <c r="B90" s="6" t="s">
        <v>76</v>
      </c>
      <c r="C90" s="17" t="s">
        <v>61</v>
      </c>
      <c r="D90" s="23">
        <f>140*0.27</f>
        <v>37.800000000000004</v>
      </c>
      <c r="E90" s="11" t="s">
        <v>194</v>
      </c>
    </row>
    <row r="91" spans="1:5" ht="51" x14ac:dyDescent="0.25">
      <c r="A91" s="5" t="s">
        <v>77</v>
      </c>
      <c r="B91" s="6" t="s">
        <v>78</v>
      </c>
      <c r="C91" s="17" t="s">
        <v>163</v>
      </c>
      <c r="D91" s="23">
        <f>180*0.27</f>
        <v>48.6</v>
      </c>
      <c r="E91" s="11" t="s">
        <v>194</v>
      </c>
    </row>
    <row r="92" spans="1:5" ht="38.25" x14ac:dyDescent="0.25">
      <c r="A92" s="5" t="s">
        <v>92</v>
      </c>
      <c r="B92" s="6" t="s">
        <v>93</v>
      </c>
      <c r="C92" s="17" t="s">
        <v>164</v>
      </c>
      <c r="D92" s="23">
        <f>70*0.27</f>
        <v>18.900000000000002</v>
      </c>
      <c r="E92" s="11" t="s">
        <v>202</v>
      </c>
    </row>
    <row r="93" spans="1:5" ht="25.5" x14ac:dyDescent="0.25">
      <c r="A93" s="5" t="s">
        <v>100</v>
      </c>
      <c r="B93" s="6" t="s">
        <v>101</v>
      </c>
      <c r="C93" s="17" t="s">
        <v>27</v>
      </c>
      <c r="D93" s="23">
        <f>100*0.27</f>
        <v>27</v>
      </c>
      <c r="E93" s="11" t="s">
        <v>206</v>
      </c>
    </row>
    <row r="94" spans="1:5" ht="25.5" x14ac:dyDescent="0.25">
      <c r="A94" s="5" t="s">
        <v>102</v>
      </c>
      <c r="B94" s="6" t="s">
        <v>103</v>
      </c>
      <c r="C94" s="17" t="s">
        <v>61</v>
      </c>
      <c r="D94" s="23">
        <f>140*0.27</f>
        <v>37.800000000000004</v>
      </c>
      <c r="E94" s="11" t="s">
        <v>207</v>
      </c>
    </row>
    <row r="95" spans="1:5" ht="63.75" x14ac:dyDescent="0.25">
      <c r="A95" s="5" t="s">
        <v>115</v>
      </c>
      <c r="B95" s="6" t="s">
        <v>116</v>
      </c>
      <c r="C95" s="17" t="s">
        <v>163</v>
      </c>
      <c r="D95" s="23">
        <f>180*0.27</f>
        <v>48.6</v>
      </c>
      <c r="E95" s="11" t="s">
        <v>213</v>
      </c>
    </row>
    <row r="96" spans="1:5" ht="67.5" customHeight="1" x14ac:dyDescent="0.25">
      <c r="A96" s="5" t="s">
        <v>645</v>
      </c>
      <c r="B96" s="6" t="s">
        <v>646</v>
      </c>
      <c r="C96" s="17" t="s">
        <v>647</v>
      </c>
      <c r="D96" s="23">
        <f>5*0.27</f>
        <v>1.35</v>
      </c>
      <c r="E96" s="11" t="s">
        <v>648</v>
      </c>
    </row>
    <row r="97" spans="1:5" ht="63.75" x14ac:dyDescent="0.25">
      <c r="A97" s="5" t="s">
        <v>134</v>
      </c>
      <c r="B97" s="6" t="s">
        <v>135</v>
      </c>
      <c r="C97" s="17" t="s">
        <v>173</v>
      </c>
      <c r="D97" s="23">
        <f>120*0.27</f>
        <v>32.400000000000006</v>
      </c>
      <c r="E97" s="11" t="s">
        <v>215</v>
      </c>
    </row>
    <row r="98" spans="1:5" ht="63.75" x14ac:dyDescent="0.25">
      <c r="A98" s="5" t="s">
        <v>136</v>
      </c>
      <c r="B98" s="6" t="s">
        <v>137</v>
      </c>
      <c r="C98" s="17" t="s">
        <v>174</v>
      </c>
      <c r="D98" s="23">
        <f>200*0.27</f>
        <v>54</v>
      </c>
      <c r="E98" s="11" t="s">
        <v>578</v>
      </c>
    </row>
    <row r="99" spans="1:5" ht="25.5" x14ac:dyDescent="0.25">
      <c r="A99" s="15" t="s">
        <v>133</v>
      </c>
      <c r="B99" s="6" t="s">
        <v>650</v>
      </c>
      <c r="C99" s="17" t="s">
        <v>164</v>
      </c>
      <c r="D99" s="23">
        <f>70*0.27</f>
        <v>18.900000000000002</v>
      </c>
      <c r="E99" s="11" t="s">
        <v>649</v>
      </c>
    </row>
    <row r="100" spans="1:5" ht="81" customHeight="1" x14ac:dyDescent="0.25">
      <c r="A100" s="5" t="s">
        <v>91</v>
      </c>
      <c r="B100" s="34" t="s">
        <v>245</v>
      </c>
      <c r="C100" s="17" t="s">
        <v>166</v>
      </c>
      <c r="D100" s="23">
        <f>60*0.27</f>
        <v>16.200000000000003</v>
      </c>
      <c r="E100" s="11" t="s">
        <v>634</v>
      </c>
    </row>
    <row r="101" spans="1:5" ht="71.25" customHeight="1" x14ac:dyDescent="0.25">
      <c r="A101" s="102" t="s">
        <v>253</v>
      </c>
      <c r="B101" s="27" t="s">
        <v>167</v>
      </c>
      <c r="C101" s="20" t="s">
        <v>158</v>
      </c>
      <c r="D101" s="33">
        <f>50*0.27</f>
        <v>13.5</v>
      </c>
      <c r="E101" s="28" t="s">
        <v>579</v>
      </c>
    </row>
    <row r="102" spans="1:5" x14ac:dyDescent="0.25">
      <c r="A102" s="35"/>
      <c r="B102" s="13" t="s">
        <v>230</v>
      </c>
      <c r="C102" s="36"/>
      <c r="D102" s="36"/>
      <c r="E102" s="41"/>
    </row>
    <row r="103" spans="1:5" x14ac:dyDescent="0.25">
      <c r="A103" s="102" t="s">
        <v>623</v>
      </c>
      <c r="B103" s="27" t="s">
        <v>231</v>
      </c>
      <c r="C103" s="17" t="s">
        <v>631</v>
      </c>
      <c r="D103" s="23">
        <f>360*0.27</f>
        <v>97.2</v>
      </c>
      <c r="E103" s="28" t="s">
        <v>630</v>
      </c>
    </row>
    <row r="104" spans="1:5" ht="25.5" x14ac:dyDescent="0.25">
      <c r="A104" s="26" t="s">
        <v>723</v>
      </c>
      <c r="B104" s="27" t="s">
        <v>724</v>
      </c>
      <c r="C104" s="16" t="s">
        <v>726</v>
      </c>
      <c r="D104" s="54">
        <v>102.6</v>
      </c>
      <c r="E104" s="28" t="s">
        <v>725</v>
      </c>
    </row>
    <row r="105" spans="1:5" x14ac:dyDescent="0.25">
      <c r="A105" s="38"/>
      <c r="B105" s="39" t="s">
        <v>232</v>
      </c>
      <c r="C105" s="39"/>
      <c r="D105" s="39"/>
      <c r="E105" s="40"/>
    </row>
    <row r="106" spans="1:5" ht="25.5" x14ac:dyDescent="0.25">
      <c r="A106" s="35"/>
      <c r="B106" s="13" t="s">
        <v>233</v>
      </c>
      <c r="C106" s="36"/>
      <c r="D106" s="36"/>
      <c r="E106" s="41"/>
    </row>
    <row r="107" spans="1:5" x14ac:dyDescent="0.25">
      <c r="A107" s="35"/>
      <c r="B107" s="13" t="s">
        <v>234</v>
      </c>
      <c r="C107" s="36"/>
      <c r="D107" s="36"/>
      <c r="E107" s="41"/>
    </row>
    <row r="108" spans="1:5" x14ac:dyDescent="0.25">
      <c r="A108" s="46"/>
      <c r="B108" s="47" t="s">
        <v>235</v>
      </c>
      <c r="C108" s="48"/>
      <c r="D108" s="48"/>
      <c r="E108" s="49"/>
    </row>
    <row r="109" spans="1:5" x14ac:dyDescent="0.25">
      <c r="A109" s="37"/>
      <c r="B109" s="13" t="s">
        <v>236</v>
      </c>
      <c r="C109" s="36"/>
      <c r="D109" s="36"/>
      <c r="E109" s="41"/>
    </row>
    <row r="110" spans="1:5" x14ac:dyDescent="0.25">
      <c r="A110" s="46"/>
      <c r="B110" s="47" t="s">
        <v>237</v>
      </c>
      <c r="C110" s="48"/>
      <c r="D110" s="48"/>
      <c r="E110" s="49"/>
    </row>
    <row r="111" spans="1:5" ht="38.25" x14ac:dyDescent="0.25">
      <c r="A111" s="5" t="s">
        <v>238</v>
      </c>
      <c r="B111" s="6" t="s">
        <v>239</v>
      </c>
      <c r="C111" s="19" t="s">
        <v>27</v>
      </c>
      <c r="D111" s="32">
        <f>100*0.27</f>
        <v>27</v>
      </c>
      <c r="E111" s="11" t="s">
        <v>343</v>
      </c>
    </row>
    <row r="112" spans="1:5" ht="38.25" x14ac:dyDescent="0.25">
      <c r="A112" s="5" t="s">
        <v>240</v>
      </c>
      <c r="B112" s="6" t="s">
        <v>247</v>
      </c>
      <c r="C112" s="17" t="s">
        <v>174</v>
      </c>
      <c r="D112" s="23">
        <f>200*0.27</f>
        <v>54</v>
      </c>
      <c r="E112" s="11" t="s">
        <v>342</v>
      </c>
    </row>
    <row r="113" spans="1:5" ht="25.5" x14ac:dyDescent="0.25">
      <c r="A113" s="5" t="s">
        <v>241</v>
      </c>
      <c r="B113" s="6" t="s">
        <v>248</v>
      </c>
      <c r="C113" s="17" t="s">
        <v>174</v>
      </c>
      <c r="D113" s="23">
        <f>200*0.27</f>
        <v>54</v>
      </c>
      <c r="E113" s="12"/>
    </row>
    <row r="114" spans="1:5" ht="38.25" x14ac:dyDescent="0.25">
      <c r="A114" s="101" t="s">
        <v>287</v>
      </c>
      <c r="B114" s="50" t="s">
        <v>242</v>
      </c>
      <c r="C114" s="20" t="s">
        <v>23</v>
      </c>
      <c r="D114" s="33">
        <f>400*0.27</f>
        <v>108</v>
      </c>
      <c r="E114" s="20" t="s">
        <v>341</v>
      </c>
    </row>
    <row r="115" spans="1:5" x14ac:dyDescent="0.25">
      <c r="A115" s="42"/>
      <c r="B115" s="43" t="s">
        <v>243</v>
      </c>
      <c r="C115" s="44"/>
      <c r="D115" s="44"/>
      <c r="E115" s="45"/>
    </row>
    <row r="116" spans="1:5" x14ac:dyDescent="0.25">
      <c r="A116" s="84"/>
      <c r="B116" s="4" t="s">
        <v>244</v>
      </c>
      <c r="C116" s="4"/>
      <c r="D116" s="4"/>
      <c r="E116" s="7"/>
    </row>
    <row r="117" spans="1:5" x14ac:dyDescent="0.25">
      <c r="A117" s="46"/>
      <c r="B117" s="47" t="s">
        <v>246</v>
      </c>
      <c r="C117" s="51"/>
      <c r="D117" s="51"/>
      <c r="E117" s="52"/>
    </row>
    <row r="118" spans="1:5" ht="76.5" x14ac:dyDescent="0.25">
      <c r="A118" s="53" t="s">
        <v>249</v>
      </c>
      <c r="B118" s="27" t="s">
        <v>250</v>
      </c>
      <c r="C118" s="16" t="s">
        <v>27</v>
      </c>
      <c r="D118" s="54">
        <f>100*0.27</f>
        <v>27</v>
      </c>
      <c r="E118" s="55" t="s">
        <v>251</v>
      </c>
    </row>
    <row r="119" spans="1:5" x14ac:dyDescent="0.25">
      <c r="A119" s="18"/>
      <c r="B119" s="13" t="s">
        <v>252</v>
      </c>
      <c r="C119" s="56"/>
      <c r="D119" s="56"/>
      <c r="E119" s="93"/>
    </row>
    <row r="120" spans="1:5" ht="51" x14ac:dyDescent="0.25">
      <c r="A120" s="5" t="s">
        <v>254</v>
      </c>
      <c r="B120" s="6" t="s">
        <v>323</v>
      </c>
      <c r="C120" s="19" t="s">
        <v>288</v>
      </c>
      <c r="D120" s="59">
        <f>40*0.27</f>
        <v>10.8</v>
      </c>
      <c r="E120" s="19" t="s">
        <v>289</v>
      </c>
    </row>
    <row r="121" spans="1:5" ht="51" x14ac:dyDescent="0.25">
      <c r="A121" s="5" t="s">
        <v>255</v>
      </c>
      <c r="B121" s="6" t="s">
        <v>286</v>
      </c>
      <c r="C121" s="57" t="s">
        <v>164</v>
      </c>
      <c r="D121" s="58">
        <f>70*0.27</f>
        <v>18.900000000000002</v>
      </c>
      <c r="E121" s="17" t="s">
        <v>290</v>
      </c>
    </row>
    <row r="122" spans="1:5" ht="25.5" x14ac:dyDescent="0.25">
      <c r="A122" s="5" t="s">
        <v>256</v>
      </c>
      <c r="B122" s="6" t="s">
        <v>257</v>
      </c>
      <c r="C122" s="57" t="s">
        <v>158</v>
      </c>
      <c r="D122" s="23">
        <f>50*0.27</f>
        <v>13.5</v>
      </c>
      <c r="E122" s="9"/>
    </row>
    <row r="123" spans="1:5" x14ac:dyDescent="0.25">
      <c r="A123" s="5" t="s">
        <v>280</v>
      </c>
      <c r="B123" s="8" t="s">
        <v>281</v>
      </c>
      <c r="C123" s="57" t="s">
        <v>47</v>
      </c>
      <c r="D123" s="23">
        <f>300*0.27</f>
        <v>81</v>
      </c>
      <c r="E123" s="12"/>
    </row>
    <row r="124" spans="1:5" ht="25.5" x14ac:dyDescent="0.25">
      <c r="A124" s="5" t="s">
        <v>261</v>
      </c>
      <c r="B124" s="6" t="s">
        <v>293</v>
      </c>
      <c r="C124" s="57" t="s">
        <v>164</v>
      </c>
      <c r="D124" s="23">
        <f>70*0.27</f>
        <v>18.900000000000002</v>
      </c>
      <c r="E124" s="11" t="s">
        <v>295</v>
      </c>
    </row>
    <row r="125" spans="1:5" x14ac:dyDescent="0.25">
      <c r="A125" s="5" t="s">
        <v>266</v>
      </c>
      <c r="B125" s="6" t="s">
        <v>301</v>
      </c>
      <c r="C125" s="57" t="s">
        <v>47</v>
      </c>
      <c r="D125" s="23">
        <f>300*0.27</f>
        <v>81</v>
      </c>
      <c r="E125" s="12"/>
    </row>
    <row r="126" spans="1:5" x14ac:dyDescent="0.25">
      <c r="A126" s="5" t="s">
        <v>267</v>
      </c>
      <c r="B126" s="6" t="s">
        <v>302</v>
      </c>
      <c r="C126" s="57" t="s">
        <v>47</v>
      </c>
      <c r="D126" s="23">
        <f>300*0.27</f>
        <v>81</v>
      </c>
      <c r="E126" s="12"/>
    </row>
    <row r="127" spans="1:5" x14ac:dyDescent="0.25">
      <c r="A127" s="5" t="s">
        <v>270</v>
      </c>
      <c r="B127" s="6" t="s">
        <v>271</v>
      </c>
      <c r="C127" s="57" t="s">
        <v>164</v>
      </c>
      <c r="D127" s="23">
        <f>70*0.27</f>
        <v>18.900000000000002</v>
      </c>
      <c r="E127" s="12"/>
    </row>
    <row r="128" spans="1:5" x14ac:dyDescent="0.25">
      <c r="A128" s="5" t="s">
        <v>284</v>
      </c>
      <c r="B128" s="8" t="s">
        <v>285</v>
      </c>
      <c r="C128" s="57" t="s">
        <v>164</v>
      </c>
      <c r="D128" s="23">
        <f>70*0.27</f>
        <v>18.900000000000002</v>
      </c>
      <c r="E128" s="12"/>
    </row>
    <row r="129" spans="1:5" x14ac:dyDescent="0.25">
      <c r="A129" s="5" t="s">
        <v>272</v>
      </c>
      <c r="B129" s="6" t="s">
        <v>273</v>
      </c>
      <c r="C129" s="57" t="s">
        <v>47</v>
      </c>
      <c r="D129" s="23">
        <f>300*0.27</f>
        <v>81</v>
      </c>
      <c r="E129" s="12"/>
    </row>
    <row r="130" spans="1:5" x14ac:dyDescent="0.25">
      <c r="A130" s="5" t="s">
        <v>274</v>
      </c>
      <c r="B130" s="6" t="s">
        <v>275</v>
      </c>
      <c r="C130" s="57" t="s">
        <v>47</v>
      </c>
      <c r="D130" s="23">
        <f>300*0.27</f>
        <v>81</v>
      </c>
      <c r="E130" s="12"/>
    </row>
    <row r="131" spans="1:5" x14ac:dyDescent="0.25">
      <c r="A131" s="5" t="s">
        <v>276</v>
      </c>
      <c r="B131" s="6" t="s">
        <v>277</v>
      </c>
      <c r="C131" s="57" t="s">
        <v>47</v>
      </c>
      <c r="D131" s="23">
        <f>300*0.27</f>
        <v>81</v>
      </c>
      <c r="E131" s="12"/>
    </row>
    <row r="132" spans="1:5" x14ac:dyDescent="0.25">
      <c r="A132" s="5" t="s">
        <v>282</v>
      </c>
      <c r="B132" s="8" t="s">
        <v>283</v>
      </c>
      <c r="C132" s="57" t="s">
        <v>164</v>
      </c>
      <c r="D132" s="23">
        <f>70*0.27</f>
        <v>18.900000000000002</v>
      </c>
      <c r="E132" s="12"/>
    </row>
    <row r="133" spans="1:5" ht="25.5" x14ac:dyDescent="0.25">
      <c r="A133" s="5" t="s">
        <v>258</v>
      </c>
      <c r="B133" s="6" t="s">
        <v>291</v>
      </c>
      <c r="C133" s="57" t="s">
        <v>164</v>
      </c>
      <c r="D133" s="23">
        <f>70*0.27</f>
        <v>18.900000000000002</v>
      </c>
      <c r="E133" s="11" t="s">
        <v>292</v>
      </c>
    </row>
    <row r="134" spans="1:5" x14ac:dyDescent="0.25">
      <c r="A134" s="5" t="s">
        <v>259</v>
      </c>
      <c r="B134" s="6" t="s">
        <v>260</v>
      </c>
      <c r="C134" s="57" t="s">
        <v>164</v>
      </c>
      <c r="D134" s="23">
        <f>70*0.27</f>
        <v>18.900000000000002</v>
      </c>
      <c r="E134" s="9"/>
    </row>
    <row r="135" spans="1:5" x14ac:dyDescent="0.25">
      <c r="A135" s="5" t="s">
        <v>262</v>
      </c>
      <c r="B135" s="6" t="s">
        <v>263</v>
      </c>
      <c r="C135" s="57" t="s">
        <v>27</v>
      </c>
      <c r="D135" s="23">
        <f>100*0.27</f>
        <v>27</v>
      </c>
      <c r="E135" s="11" t="s">
        <v>294</v>
      </c>
    </row>
    <row r="136" spans="1:5" ht="38.25" x14ac:dyDescent="0.25">
      <c r="A136" s="5" t="s">
        <v>264</v>
      </c>
      <c r="B136" s="6" t="s">
        <v>265</v>
      </c>
      <c r="C136" s="57" t="s">
        <v>288</v>
      </c>
      <c r="D136" s="23">
        <f>40*0.27</f>
        <v>10.8</v>
      </c>
      <c r="E136" s="12"/>
    </row>
    <row r="137" spans="1:5" x14ac:dyDescent="0.25">
      <c r="A137" s="5" t="s">
        <v>268</v>
      </c>
      <c r="B137" s="6" t="s">
        <v>269</v>
      </c>
      <c r="C137" s="57" t="s">
        <v>164</v>
      </c>
      <c r="D137" s="23">
        <f>70*0.27</f>
        <v>18.900000000000002</v>
      </c>
      <c r="E137" s="12"/>
    </row>
    <row r="138" spans="1:5" x14ac:dyDescent="0.25">
      <c r="A138" s="5" t="s">
        <v>278</v>
      </c>
      <c r="B138" s="8" t="s">
        <v>303</v>
      </c>
      <c r="C138" s="57" t="s">
        <v>47</v>
      </c>
      <c r="D138" s="23">
        <f>300*0.27</f>
        <v>81</v>
      </c>
      <c r="E138" s="12"/>
    </row>
    <row r="139" spans="1:5" x14ac:dyDescent="0.25">
      <c r="A139" s="5" t="s">
        <v>279</v>
      </c>
      <c r="B139" s="8" t="s">
        <v>304</v>
      </c>
      <c r="C139" s="57" t="s">
        <v>47</v>
      </c>
      <c r="D139" s="33">
        <f>300*0.27</f>
        <v>81</v>
      </c>
      <c r="E139" s="12"/>
    </row>
    <row r="140" spans="1:5" x14ac:dyDescent="0.25">
      <c r="A140" s="46"/>
      <c r="B140" s="47" t="s">
        <v>296</v>
      </c>
      <c r="C140" s="60"/>
      <c r="D140" s="82"/>
      <c r="E140" s="64"/>
    </row>
    <row r="141" spans="1:5" ht="25.5" x14ac:dyDescent="0.25">
      <c r="A141" s="5" t="s">
        <v>558</v>
      </c>
      <c r="B141" s="6" t="s">
        <v>555</v>
      </c>
      <c r="C141" s="17" t="s">
        <v>161</v>
      </c>
      <c r="D141" s="23">
        <f>500*0.27</f>
        <v>135</v>
      </c>
      <c r="E141" s="11" t="s">
        <v>324</v>
      </c>
    </row>
    <row r="142" spans="1:5" ht="25.5" x14ac:dyDescent="0.25">
      <c r="A142" s="5" t="s">
        <v>559</v>
      </c>
      <c r="B142" s="6" t="s">
        <v>556</v>
      </c>
      <c r="C142" s="17" t="s">
        <v>28</v>
      </c>
      <c r="D142" s="23">
        <f>700*0.27</f>
        <v>189</v>
      </c>
      <c r="E142" s="11" t="s">
        <v>324</v>
      </c>
    </row>
    <row r="143" spans="1:5" ht="25.5" x14ac:dyDescent="0.25">
      <c r="A143" s="5" t="s">
        <v>560</v>
      </c>
      <c r="B143" s="6" t="s">
        <v>554</v>
      </c>
      <c r="C143" s="17" t="s">
        <v>557</v>
      </c>
      <c r="D143" s="23">
        <f>1700*0.27</f>
        <v>459.00000000000006</v>
      </c>
      <c r="E143" s="11" t="s">
        <v>324</v>
      </c>
    </row>
    <row r="144" spans="1:5" ht="25.5" x14ac:dyDescent="0.25">
      <c r="A144" s="5" t="s">
        <v>297</v>
      </c>
      <c r="B144" s="6" t="s">
        <v>298</v>
      </c>
      <c r="C144" s="17" t="s">
        <v>300</v>
      </c>
      <c r="D144" s="23">
        <f>275*0.27</f>
        <v>74.25</v>
      </c>
      <c r="E144" s="11" t="s">
        <v>324</v>
      </c>
    </row>
    <row r="145" spans="1:5" ht="38.25" x14ac:dyDescent="0.25">
      <c r="A145" s="100" t="s">
        <v>624</v>
      </c>
      <c r="B145" s="68" t="s">
        <v>550</v>
      </c>
      <c r="C145" s="57" t="s">
        <v>552</v>
      </c>
      <c r="D145" s="23">
        <f>1300*0.27</f>
        <v>351</v>
      </c>
      <c r="E145" s="11" t="s">
        <v>324</v>
      </c>
    </row>
    <row r="146" spans="1:5" ht="38.25" x14ac:dyDescent="0.25">
      <c r="A146" s="100" t="s">
        <v>625</v>
      </c>
      <c r="B146" s="68" t="s">
        <v>551</v>
      </c>
      <c r="C146" s="57" t="s">
        <v>552</v>
      </c>
      <c r="D146" s="23">
        <f>1300*0.27</f>
        <v>351</v>
      </c>
      <c r="E146" s="11" t="s">
        <v>324</v>
      </c>
    </row>
    <row r="147" spans="1:5" ht="25.5" x14ac:dyDescent="0.25">
      <c r="A147" s="100" t="s">
        <v>626</v>
      </c>
      <c r="B147" s="8" t="s">
        <v>553</v>
      </c>
      <c r="C147" s="65" t="s">
        <v>30</v>
      </c>
      <c r="D147" s="33">
        <f>1000*0.27</f>
        <v>270</v>
      </c>
      <c r="E147" s="11" t="s">
        <v>324</v>
      </c>
    </row>
    <row r="148" spans="1:5" x14ac:dyDescent="0.25">
      <c r="A148" s="46"/>
      <c r="B148" s="47" t="s">
        <v>299</v>
      </c>
      <c r="C148" s="60"/>
      <c r="D148" s="60"/>
      <c r="E148" s="61"/>
    </row>
    <row r="149" spans="1:5" ht="25.5" x14ac:dyDescent="0.25">
      <c r="A149" s="5" t="s">
        <v>305</v>
      </c>
      <c r="B149" s="6" t="s">
        <v>321</v>
      </c>
      <c r="C149" s="17" t="s">
        <v>174</v>
      </c>
      <c r="D149" s="23">
        <f>200*0.27</f>
        <v>54</v>
      </c>
      <c r="E149" s="12"/>
    </row>
    <row r="150" spans="1:5" x14ac:dyDescent="0.25">
      <c r="A150" s="5" t="s">
        <v>306</v>
      </c>
      <c r="B150" s="6" t="s">
        <v>307</v>
      </c>
      <c r="C150" s="57" t="s">
        <v>23</v>
      </c>
      <c r="D150" s="23">
        <f>400*0.27</f>
        <v>108</v>
      </c>
      <c r="E150" s="9"/>
    </row>
    <row r="151" spans="1:5" ht="25.5" x14ac:dyDescent="0.25">
      <c r="A151" s="5" t="s">
        <v>308</v>
      </c>
      <c r="B151" s="6" t="s">
        <v>309</v>
      </c>
      <c r="C151" s="57" t="s">
        <v>27</v>
      </c>
      <c r="D151" s="23">
        <f>100*0.27</f>
        <v>27</v>
      </c>
      <c r="E151" s="9"/>
    </row>
    <row r="152" spans="1:5" x14ac:dyDescent="0.25">
      <c r="A152" s="5" t="s">
        <v>310</v>
      </c>
      <c r="B152" s="6" t="s">
        <v>311</v>
      </c>
      <c r="C152" s="57" t="s">
        <v>325</v>
      </c>
      <c r="D152" s="23">
        <f>800*0.27</f>
        <v>216</v>
      </c>
      <c r="E152" s="9"/>
    </row>
    <row r="153" spans="1:5" x14ac:dyDescent="0.25">
      <c r="A153" s="5" t="s">
        <v>312</v>
      </c>
      <c r="B153" s="6" t="s">
        <v>313</v>
      </c>
      <c r="C153" s="57" t="s">
        <v>228</v>
      </c>
      <c r="D153" s="23">
        <f>950*0.27</f>
        <v>256.5</v>
      </c>
      <c r="E153" s="9"/>
    </row>
    <row r="154" spans="1:5" x14ac:dyDescent="0.25">
      <c r="A154" s="5" t="s">
        <v>314</v>
      </c>
      <c r="B154" s="6" t="s">
        <v>315</v>
      </c>
      <c r="C154" s="57" t="s">
        <v>23</v>
      </c>
      <c r="D154" s="23">
        <f>400*0.27</f>
        <v>108</v>
      </c>
      <c r="E154" s="9"/>
    </row>
    <row r="155" spans="1:5" ht="38.25" x14ac:dyDescent="0.25">
      <c r="A155" s="5" t="s">
        <v>316</v>
      </c>
      <c r="B155" s="6" t="s">
        <v>614</v>
      </c>
      <c r="C155" s="57" t="s">
        <v>613</v>
      </c>
      <c r="D155" s="23">
        <f>2000*0.27</f>
        <v>540</v>
      </c>
      <c r="E155" s="11" t="s">
        <v>615</v>
      </c>
    </row>
    <row r="156" spans="1:5" x14ac:dyDescent="0.25">
      <c r="A156" s="5" t="s">
        <v>317</v>
      </c>
      <c r="B156" s="6" t="s">
        <v>318</v>
      </c>
      <c r="C156" s="57" t="s">
        <v>159</v>
      </c>
      <c r="D156" s="23">
        <f>150*0.27</f>
        <v>40.5</v>
      </c>
      <c r="E156" s="9"/>
    </row>
    <row r="157" spans="1:5" x14ac:dyDescent="0.25">
      <c r="A157" s="53" t="s">
        <v>319</v>
      </c>
      <c r="B157" s="27" t="s">
        <v>320</v>
      </c>
      <c r="C157" s="62" t="s">
        <v>159</v>
      </c>
      <c r="D157" s="33">
        <f>150*0.27</f>
        <v>40.5</v>
      </c>
      <c r="E157" s="63"/>
    </row>
    <row r="158" spans="1:5" x14ac:dyDescent="0.25">
      <c r="A158" s="46"/>
      <c r="B158" s="47" t="s">
        <v>322</v>
      </c>
      <c r="C158" s="60"/>
      <c r="D158" s="60"/>
      <c r="E158" s="61"/>
    </row>
    <row r="159" spans="1:5" ht="25.5" x14ac:dyDescent="0.25">
      <c r="A159" s="53" t="s">
        <v>326</v>
      </c>
      <c r="B159" s="27" t="s">
        <v>707</v>
      </c>
      <c r="C159" s="20" t="s">
        <v>327</v>
      </c>
      <c r="D159" s="33">
        <f>230*0.27</f>
        <v>62.1</v>
      </c>
      <c r="E159" s="55" t="s">
        <v>708</v>
      </c>
    </row>
    <row r="160" spans="1:5" x14ac:dyDescent="0.25">
      <c r="A160" s="46"/>
      <c r="B160" s="47" t="s">
        <v>694</v>
      </c>
      <c r="C160" s="60"/>
      <c r="D160" s="60"/>
      <c r="E160" s="64"/>
    </row>
    <row r="161" spans="1:5" ht="25.5" x14ac:dyDescent="0.25">
      <c r="A161" s="5" t="s">
        <v>330</v>
      </c>
      <c r="B161" s="6" t="s">
        <v>331</v>
      </c>
      <c r="C161" s="57" t="s">
        <v>163</v>
      </c>
      <c r="D161" s="23">
        <f>180*0.27</f>
        <v>48.6</v>
      </c>
      <c r="E161" s="11" t="s">
        <v>344</v>
      </c>
    </row>
    <row r="162" spans="1:5" ht="38.25" x14ac:dyDescent="0.25">
      <c r="A162" s="5" t="s">
        <v>332</v>
      </c>
      <c r="B162" s="6" t="s">
        <v>340</v>
      </c>
      <c r="C162" s="57" t="s">
        <v>173</v>
      </c>
      <c r="D162" s="23">
        <f>120*0.27</f>
        <v>32.400000000000006</v>
      </c>
      <c r="E162" s="11" t="s">
        <v>345</v>
      </c>
    </row>
    <row r="163" spans="1:5" ht="25.5" x14ac:dyDescent="0.25">
      <c r="A163" s="71" t="s">
        <v>333</v>
      </c>
      <c r="B163" s="8" t="s">
        <v>334</v>
      </c>
      <c r="C163" s="57" t="s">
        <v>27</v>
      </c>
      <c r="D163" s="23">
        <f>100*0.27</f>
        <v>27</v>
      </c>
      <c r="E163" s="11" t="s">
        <v>346</v>
      </c>
    </row>
    <row r="164" spans="1:5" ht="63.75" x14ac:dyDescent="0.25">
      <c r="A164" s="5" t="s">
        <v>328</v>
      </c>
      <c r="B164" s="25" t="s">
        <v>329</v>
      </c>
      <c r="C164" s="57" t="s">
        <v>27</v>
      </c>
      <c r="D164" s="23">
        <f>100*0.27</f>
        <v>27</v>
      </c>
      <c r="E164" s="11" t="s">
        <v>347</v>
      </c>
    </row>
    <row r="165" spans="1:5" x14ac:dyDescent="0.25">
      <c r="A165" s="46"/>
      <c r="B165" s="47" t="s">
        <v>335</v>
      </c>
      <c r="C165" s="60"/>
      <c r="D165" s="60"/>
      <c r="E165" s="64"/>
    </row>
    <row r="166" spans="1:5" ht="25.5" x14ac:dyDescent="0.25">
      <c r="A166" s="5" t="s">
        <v>336</v>
      </c>
      <c r="B166" s="6" t="s">
        <v>351</v>
      </c>
      <c r="C166" s="57" t="s">
        <v>166</v>
      </c>
      <c r="D166" s="23">
        <f>60*0.27</f>
        <v>16.200000000000003</v>
      </c>
      <c r="E166" s="11" t="s">
        <v>356</v>
      </c>
    </row>
    <row r="167" spans="1:5" ht="25.5" x14ac:dyDescent="0.25">
      <c r="A167" s="5" t="s">
        <v>337</v>
      </c>
      <c r="B167" s="6" t="s">
        <v>338</v>
      </c>
      <c r="C167" s="57" t="s">
        <v>288</v>
      </c>
      <c r="D167" s="23">
        <f>40*0.27</f>
        <v>10.8</v>
      </c>
      <c r="E167" s="9"/>
    </row>
    <row r="168" spans="1:5" ht="25.5" x14ac:dyDescent="0.25">
      <c r="A168" s="53" t="s">
        <v>339</v>
      </c>
      <c r="B168" s="27" t="s">
        <v>352</v>
      </c>
      <c r="C168" s="62" t="s">
        <v>353</v>
      </c>
      <c r="D168" s="33">
        <f>90*0.27</f>
        <v>24.3</v>
      </c>
      <c r="E168" s="20" t="s">
        <v>350</v>
      </c>
    </row>
    <row r="169" spans="1:5" x14ac:dyDescent="0.25">
      <c r="A169" s="84"/>
      <c r="B169" s="4" t="s">
        <v>348</v>
      </c>
      <c r="C169" s="4"/>
      <c r="D169" s="4"/>
      <c r="E169" s="7"/>
    </row>
    <row r="170" spans="1:5" x14ac:dyDescent="0.25">
      <c r="A170" s="46"/>
      <c r="B170" s="47" t="s">
        <v>349</v>
      </c>
      <c r="C170" s="60"/>
      <c r="D170" s="60"/>
      <c r="E170" s="64"/>
    </row>
    <row r="171" spans="1:5" x14ac:dyDescent="0.25">
      <c r="A171" s="46"/>
      <c r="B171" s="47" t="s">
        <v>354</v>
      </c>
      <c r="C171" s="60"/>
      <c r="D171" s="60"/>
      <c r="E171" s="64"/>
    </row>
    <row r="172" spans="1:5" x14ac:dyDescent="0.25">
      <c r="A172" s="38"/>
      <c r="B172" s="39" t="s">
        <v>619</v>
      </c>
      <c r="C172" s="39"/>
      <c r="D172" s="39"/>
      <c r="E172" s="40"/>
    </row>
    <row r="173" spans="1:5" x14ac:dyDescent="0.25">
      <c r="A173" s="5" t="s">
        <v>376</v>
      </c>
      <c r="B173" s="8" t="s">
        <v>377</v>
      </c>
      <c r="C173" s="65" t="s">
        <v>61</v>
      </c>
      <c r="D173" s="23">
        <f>140*0.27</f>
        <v>37.800000000000004</v>
      </c>
      <c r="E173" s="11" t="s">
        <v>160</v>
      </c>
    </row>
    <row r="174" spans="1:5" x14ac:dyDescent="0.25">
      <c r="A174" s="5" t="s">
        <v>382</v>
      </c>
      <c r="B174" s="8" t="s">
        <v>383</v>
      </c>
      <c r="C174" s="65" t="s">
        <v>174</v>
      </c>
      <c r="D174" s="23">
        <f>200*0.27</f>
        <v>54</v>
      </c>
      <c r="E174" s="11" t="s">
        <v>160</v>
      </c>
    </row>
    <row r="175" spans="1:5" x14ac:dyDescent="0.25">
      <c r="A175" s="5" t="s">
        <v>380</v>
      </c>
      <c r="B175" s="8" t="s">
        <v>381</v>
      </c>
      <c r="C175" s="65" t="s">
        <v>159</v>
      </c>
      <c r="D175" s="23">
        <f>150*0.27</f>
        <v>40.5</v>
      </c>
      <c r="E175" s="11" t="s">
        <v>160</v>
      </c>
    </row>
    <row r="176" spans="1:5" x14ac:dyDescent="0.25">
      <c r="A176" s="5" t="s">
        <v>357</v>
      </c>
      <c r="B176" s="8" t="s">
        <v>358</v>
      </c>
      <c r="C176" s="65" t="s">
        <v>361</v>
      </c>
      <c r="D176" s="23">
        <f>90*0.27</f>
        <v>24.3</v>
      </c>
      <c r="E176" s="11" t="s">
        <v>160</v>
      </c>
    </row>
    <row r="177" spans="1:5" x14ac:dyDescent="0.25">
      <c r="A177" s="5" t="s">
        <v>378</v>
      </c>
      <c r="B177" s="8" t="s">
        <v>379</v>
      </c>
      <c r="C177" s="65" t="s">
        <v>61</v>
      </c>
      <c r="D177" s="23">
        <f>140*0.27</f>
        <v>37.800000000000004</v>
      </c>
      <c r="E177" s="11" t="s">
        <v>160</v>
      </c>
    </row>
    <row r="178" spans="1:5" ht="76.5" x14ac:dyDescent="0.25">
      <c r="A178" s="5" t="s">
        <v>359</v>
      </c>
      <c r="B178" s="8" t="s">
        <v>370</v>
      </c>
      <c r="C178" s="65" t="s">
        <v>174</v>
      </c>
      <c r="D178" s="23">
        <f>200*0.27</f>
        <v>54</v>
      </c>
      <c r="E178" s="11" t="s">
        <v>369</v>
      </c>
    </row>
    <row r="179" spans="1:5" x14ac:dyDescent="0.25">
      <c r="A179" s="5" t="s">
        <v>384</v>
      </c>
      <c r="B179" s="8" t="s">
        <v>385</v>
      </c>
      <c r="C179" s="65" t="s">
        <v>61</v>
      </c>
      <c r="D179" s="23">
        <f>140*0.27</f>
        <v>37.800000000000004</v>
      </c>
      <c r="E179" s="11" t="s">
        <v>160</v>
      </c>
    </row>
    <row r="180" spans="1:5" ht="25.5" x14ac:dyDescent="0.25">
      <c r="A180" s="5" t="s">
        <v>374</v>
      </c>
      <c r="B180" s="8" t="s">
        <v>375</v>
      </c>
      <c r="C180" s="65" t="s">
        <v>61</v>
      </c>
      <c r="D180" s="23">
        <f>140*0.27</f>
        <v>37.800000000000004</v>
      </c>
      <c r="E180" s="11" t="s">
        <v>160</v>
      </c>
    </row>
    <row r="181" spans="1:5" x14ac:dyDescent="0.25">
      <c r="A181" s="5" t="s">
        <v>561</v>
      </c>
      <c r="B181" s="8" t="s">
        <v>562</v>
      </c>
      <c r="C181" s="65" t="s">
        <v>61</v>
      </c>
      <c r="D181" s="23">
        <f>140*0.27</f>
        <v>37.800000000000004</v>
      </c>
      <c r="E181" s="11" t="s">
        <v>160</v>
      </c>
    </row>
    <row r="182" spans="1:5" ht="25.5" x14ac:dyDescent="0.25">
      <c r="A182" s="5" t="s">
        <v>360</v>
      </c>
      <c r="B182" s="8" t="s">
        <v>362</v>
      </c>
      <c r="C182" s="65" t="s">
        <v>163</v>
      </c>
      <c r="D182" s="23">
        <f>180*0.27</f>
        <v>48.6</v>
      </c>
      <c r="E182" s="11" t="s">
        <v>160</v>
      </c>
    </row>
    <row r="183" spans="1:5" x14ac:dyDescent="0.25">
      <c r="A183" s="15" t="s">
        <v>364</v>
      </c>
      <c r="B183" s="8" t="s">
        <v>368</v>
      </c>
      <c r="C183" s="65" t="s">
        <v>61</v>
      </c>
      <c r="D183" s="23">
        <f>140*0.27</f>
        <v>37.800000000000004</v>
      </c>
      <c r="E183" s="11" t="s">
        <v>160</v>
      </c>
    </row>
    <row r="184" spans="1:5" x14ac:dyDescent="0.25">
      <c r="A184" s="103" t="s">
        <v>365</v>
      </c>
      <c r="B184" s="8" t="s">
        <v>367</v>
      </c>
      <c r="C184" s="65" t="s">
        <v>61</v>
      </c>
      <c r="D184" s="23">
        <f>140*0.27</f>
        <v>37.800000000000004</v>
      </c>
      <c r="E184" s="11" t="s">
        <v>160</v>
      </c>
    </row>
    <row r="185" spans="1:5" x14ac:dyDescent="0.25">
      <c r="A185" s="104" t="s">
        <v>366</v>
      </c>
      <c r="B185" s="25" t="s">
        <v>363</v>
      </c>
      <c r="C185" s="66" t="s">
        <v>173</v>
      </c>
      <c r="D185" s="33">
        <f>120*0.27</f>
        <v>32.400000000000006</v>
      </c>
      <c r="E185" s="55" t="s">
        <v>160</v>
      </c>
    </row>
    <row r="186" spans="1:5" x14ac:dyDescent="0.25">
      <c r="A186" s="38"/>
      <c r="B186" s="39" t="s">
        <v>373</v>
      </c>
      <c r="C186" s="39"/>
      <c r="D186" s="39"/>
      <c r="E186" s="40"/>
    </row>
    <row r="187" spans="1:5" x14ac:dyDescent="0.25">
      <c r="A187" s="53" t="s">
        <v>371</v>
      </c>
      <c r="B187" s="27" t="s">
        <v>372</v>
      </c>
      <c r="C187" s="16" t="s">
        <v>162</v>
      </c>
      <c r="D187" s="54">
        <f>250*0.27</f>
        <v>67.5</v>
      </c>
      <c r="E187" s="63"/>
    </row>
    <row r="188" spans="1:5" x14ac:dyDescent="0.25">
      <c r="A188" s="84"/>
      <c r="B188" s="4" t="s">
        <v>386</v>
      </c>
      <c r="C188" s="4"/>
      <c r="D188" s="4"/>
      <c r="E188" s="40"/>
    </row>
    <row r="189" spans="1:5" x14ac:dyDescent="0.25">
      <c r="A189" s="46"/>
      <c r="B189" s="47" t="s">
        <v>387</v>
      </c>
      <c r="C189" s="60"/>
      <c r="D189" s="60"/>
      <c r="E189" s="64"/>
    </row>
    <row r="190" spans="1:5" x14ac:dyDescent="0.25">
      <c r="A190" s="71" t="s">
        <v>675</v>
      </c>
      <c r="B190" s="68" t="s">
        <v>676</v>
      </c>
      <c r="C190" s="8" t="s">
        <v>61</v>
      </c>
      <c r="D190" s="22">
        <f>140*0.27</f>
        <v>37.800000000000004</v>
      </c>
      <c r="E190" s="11"/>
    </row>
    <row r="191" spans="1:5" x14ac:dyDescent="0.25">
      <c r="A191" s="71" t="s">
        <v>668</v>
      </c>
      <c r="B191" s="68" t="s">
        <v>669</v>
      </c>
      <c r="C191" s="8" t="s">
        <v>61</v>
      </c>
      <c r="D191" s="22">
        <f>140*0.27</f>
        <v>37.800000000000004</v>
      </c>
      <c r="E191" s="11"/>
    </row>
    <row r="192" spans="1:5" x14ac:dyDescent="0.25">
      <c r="A192" s="5" t="s">
        <v>388</v>
      </c>
      <c r="B192" s="8" t="s">
        <v>389</v>
      </c>
      <c r="C192" s="65" t="s">
        <v>159</v>
      </c>
      <c r="D192" s="23">
        <f>150*0.27</f>
        <v>40.5</v>
      </c>
      <c r="E192" s="9"/>
    </row>
    <row r="193" spans="1:5" x14ac:dyDescent="0.25">
      <c r="A193" s="5" t="s">
        <v>566</v>
      </c>
      <c r="B193" s="8" t="s">
        <v>568</v>
      </c>
      <c r="C193" s="65" t="s">
        <v>567</v>
      </c>
      <c r="D193" s="23">
        <f>130*0.27</f>
        <v>35.1</v>
      </c>
      <c r="E193" s="11" t="s">
        <v>569</v>
      </c>
    </row>
    <row r="194" spans="1:5" ht="38.25" x14ac:dyDescent="0.25">
      <c r="A194" s="5" t="s">
        <v>390</v>
      </c>
      <c r="B194" s="8" t="s">
        <v>392</v>
      </c>
      <c r="C194" s="65" t="s">
        <v>159</v>
      </c>
      <c r="D194" s="23">
        <f>150*0.27</f>
        <v>40.5</v>
      </c>
      <c r="E194" s="11" t="s">
        <v>393</v>
      </c>
    </row>
    <row r="195" spans="1:5" ht="25.5" x14ac:dyDescent="0.25">
      <c r="A195" s="5" t="s">
        <v>564</v>
      </c>
      <c r="B195" s="87" t="s">
        <v>565</v>
      </c>
      <c r="C195" s="65" t="s">
        <v>162</v>
      </c>
      <c r="D195" s="23">
        <f>250*0.27</f>
        <v>67.5</v>
      </c>
      <c r="E195" s="11" t="s">
        <v>571</v>
      </c>
    </row>
    <row r="196" spans="1:5" ht="141.75" customHeight="1" x14ac:dyDescent="0.25">
      <c r="A196" s="5" t="s">
        <v>563</v>
      </c>
      <c r="B196" s="8" t="s">
        <v>572</v>
      </c>
      <c r="C196" s="17" t="s">
        <v>61</v>
      </c>
      <c r="D196" s="23">
        <f>140*0.27</f>
        <v>37.800000000000004</v>
      </c>
      <c r="E196" s="11" t="s">
        <v>570</v>
      </c>
    </row>
    <row r="197" spans="1:5" ht="153" x14ac:dyDescent="0.25">
      <c r="A197" s="100" t="s">
        <v>394</v>
      </c>
      <c r="B197" s="8" t="s">
        <v>391</v>
      </c>
      <c r="C197" s="17" t="s">
        <v>61</v>
      </c>
      <c r="D197" s="23">
        <f>140*0.27</f>
        <v>37.800000000000004</v>
      </c>
      <c r="E197" s="11" t="s">
        <v>426</v>
      </c>
    </row>
    <row r="198" spans="1:5" x14ac:dyDescent="0.25">
      <c r="A198" s="15" t="s">
        <v>395</v>
      </c>
      <c r="B198" s="8" t="s">
        <v>396</v>
      </c>
      <c r="C198" s="65" t="s">
        <v>159</v>
      </c>
      <c r="D198" s="23">
        <f>150*0.27</f>
        <v>40.5</v>
      </c>
      <c r="E198" s="9"/>
    </row>
    <row r="199" spans="1:5" x14ac:dyDescent="0.25">
      <c r="A199" s="15" t="s">
        <v>398</v>
      </c>
      <c r="B199" s="8" t="s">
        <v>397</v>
      </c>
      <c r="C199" s="65" t="s">
        <v>159</v>
      </c>
      <c r="D199" s="23">
        <f>150*0.27</f>
        <v>40.5</v>
      </c>
      <c r="E199" s="9"/>
    </row>
    <row r="200" spans="1:5" ht="25.5" x14ac:dyDescent="0.25">
      <c r="A200" s="15" t="s">
        <v>399</v>
      </c>
      <c r="B200" s="8" t="s">
        <v>400</v>
      </c>
      <c r="C200" s="65" t="s">
        <v>159</v>
      </c>
      <c r="D200" s="23">
        <f>150*0.27</f>
        <v>40.5</v>
      </c>
      <c r="E200" s="11" t="s">
        <v>401</v>
      </c>
    </row>
    <row r="201" spans="1:5" ht="51" x14ac:dyDescent="0.25">
      <c r="A201" s="69" t="s">
        <v>727</v>
      </c>
      <c r="B201" s="25" t="s">
        <v>728</v>
      </c>
      <c r="C201" s="65" t="s">
        <v>174</v>
      </c>
      <c r="D201" s="23">
        <f>200*0.27</f>
        <v>54</v>
      </c>
      <c r="E201" s="55" t="s">
        <v>729</v>
      </c>
    </row>
    <row r="202" spans="1:5" ht="25.5" x14ac:dyDescent="0.25">
      <c r="A202" s="46"/>
      <c r="B202" s="47" t="s">
        <v>431</v>
      </c>
      <c r="C202" s="60"/>
      <c r="D202" s="60"/>
      <c r="E202" s="64"/>
    </row>
    <row r="203" spans="1:5" ht="63.75" x14ac:dyDescent="0.25">
      <c r="A203" s="53" t="s">
        <v>402</v>
      </c>
      <c r="B203" s="27" t="s">
        <v>403</v>
      </c>
      <c r="C203" s="20" t="s">
        <v>164</v>
      </c>
      <c r="D203" s="23">
        <f>70*0.27</f>
        <v>18.900000000000002</v>
      </c>
      <c r="E203" s="20" t="s">
        <v>430</v>
      </c>
    </row>
    <row r="204" spans="1:5" x14ac:dyDescent="0.25">
      <c r="A204" s="70"/>
      <c r="B204" s="47" t="s">
        <v>432</v>
      </c>
      <c r="C204" s="60"/>
      <c r="D204" s="60"/>
      <c r="E204" s="64"/>
    </row>
    <row r="205" spans="1:5" ht="63.75" x14ac:dyDescent="0.25">
      <c r="A205" s="5" t="s">
        <v>410</v>
      </c>
      <c r="B205" s="6" t="s">
        <v>411</v>
      </c>
      <c r="C205" s="17" t="s">
        <v>161</v>
      </c>
      <c r="D205" s="23">
        <f>500*0.27</f>
        <v>135</v>
      </c>
      <c r="E205" s="11" t="s">
        <v>621</v>
      </c>
    </row>
    <row r="206" spans="1:5" x14ac:dyDescent="0.25">
      <c r="A206" s="5" t="s">
        <v>412</v>
      </c>
      <c r="B206" s="6" t="s">
        <v>413</v>
      </c>
      <c r="C206" s="17" t="s">
        <v>161</v>
      </c>
      <c r="D206" s="23">
        <f>500*0.27</f>
        <v>135</v>
      </c>
      <c r="E206" s="11" t="s">
        <v>620</v>
      </c>
    </row>
    <row r="207" spans="1:5" ht="25.5" x14ac:dyDescent="0.25">
      <c r="A207" s="5" t="s">
        <v>404</v>
      </c>
      <c r="B207" s="6" t="s">
        <v>405</v>
      </c>
      <c r="C207" s="17" t="s">
        <v>161</v>
      </c>
      <c r="D207" s="23">
        <f>500*0.27</f>
        <v>135</v>
      </c>
      <c r="E207" s="11" t="s">
        <v>622</v>
      </c>
    </row>
    <row r="208" spans="1:5" x14ac:dyDescent="0.25">
      <c r="A208" s="5" t="s">
        <v>406</v>
      </c>
      <c r="B208" s="6" t="s">
        <v>407</v>
      </c>
      <c r="C208" s="17" t="s">
        <v>162</v>
      </c>
      <c r="D208" s="23">
        <f>250*0.27</f>
        <v>67.5</v>
      </c>
      <c r="E208" s="11" t="s">
        <v>620</v>
      </c>
    </row>
    <row r="209" spans="1:5" ht="25.5" x14ac:dyDescent="0.25">
      <c r="A209" s="53" t="s">
        <v>408</v>
      </c>
      <c r="B209" s="27" t="s">
        <v>409</v>
      </c>
      <c r="C209" s="20" t="s">
        <v>162</v>
      </c>
      <c r="D209" s="23">
        <f>250*0.27</f>
        <v>67.5</v>
      </c>
      <c r="E209" s="11" t="s">
        <v>620</v>
      </c>
    </row>
    <row r="210" spans="1:5" x14ac:dyDescent="0.25">
      <c r="A210" s="46"/>
      <c r="B210" s="47" t="s">
        <v>433</v>
      </c>
      <c r="C210" s="60"/>
      <c r="D210" s="60"/>
      <c r="E210" s="64"/>
    </row>
    <row r="211" spans="1:5" ht="114.75" x14ac:dyDescent="0.25">
      <c r="A211" s="5" t="s">
        <v>414</v>
      </c>
      <c r="B211" s="6" t="s">
        <v>415</v>
      </c>
      <c r="C211" s="17" t="s">
        <v>159</v>
      </c>
      <c r="D211" s="23">
        <f>150*0.27</f>
        <v>40.5</v>
      </c>
      <c r="E211" s="11" t="s">
        <v>425</v>
      </c>
    </row>
    <row r="212" spans="1:5" ht="25.5" x14ac:dyDescent="0.25">
      <c r="A212" s="53" t="s">
        <v>416</v>
      </c>
      <c r="B212" s="27" t="s">
        <v>417</v>
      </c>
      <c r="C212" s="20" t="s">
        <v>47</v>
      </c>
      <c r="D212" s="23">
        <f>300*0.27</f>
        <v>81</v>
      </c>
      <c r="E212" s="55" t="s">
        <v>424</v>
      </c>
    </row>
    <row r="213" spans="1:5" x14ac:dyDescent="0.25">
      <c r="A213" s="70"/>
      <c r="B213" s="47" t="s">
        <v>434</v>
      </c>
      <c r="C213" s="60"/>
      <c r="D213" s="60"/>
      <c r="E213" s="64"/>
    </row>
    <row r="214" spans="1:5" ht="140.25" x14ac:dyDescent="0.25">
      <c r="A214" s="5" t="s">
        <v>418</v>
      </c>
      <c r="B214" s="8" t="s">
        <v>419</v>
      </c>
      <c r="C214" s="17" t="s">
        <v>61</v>
      </c>
      <c r="D214" s="23">
        <f>140*0.27</f>
        <v>37.800000000000004</v>
      </c>
      <c r="E214" s="11" t="s">
        <v>428</v>
      </c>
    </row>
    <row r="215" spans="1:5" x14ac:dyDescent="0.25">
      <c r="A215" s="5" t="s">
        <v>420</v>
      </c>
      <c r="B215" s="8" t="s">
        <v>421</v>
      </c>
      <c r="C215" s="17" t="s">
        <v>61</v>
      </c>
      <c r="D215" s="23">
        <f>140*0.27</f>
        <v>37.800000000000004</v>
      </c>
      <c r="E215" s="11" t="s">
        <v>429</v>
      </c>
    </row>
    <row r="216" spans="1:5" ht="51" x14ac:dyDescent="0.25">
      <c r="A216" s="53" t="s">
        <v>422</v>
      </c>
      <c r="B216" s="25" t="s">
        <v>423</v>
      </c>
      <c r="C216" s="20" t="s">
        <v>47</v>
      </c>
      <c r="D216" s="33">
        <f>300*0.27</f>
        <v>81</v>
      </c>
      <c r="E216" s="55" t="s">
        <v>427</v>
      </c>
    </row>
    <row r="217" spans="1:5" x14ac:dyDescent="0.25">
      <c r="A217" s="38"/>
      <c r="B217" s="39" t="s">
        <v>435</v>
      </c>
      <c r="C217" s="39"/>
      <c r="D217" s="39"/>
      <c r="E217" s="40"/>
    </row>
    <row r="218" spans="1:5" ht="43.5" customHeight="1" x14ac:dyDescent="0.25">
      <c r="A218" s="5" t="s">
        <v>436</v>
      </c>
      <c r="B218" s="6" t="s">
        <v>459</v>
      </c>
      <c r="C218" s="17" t="s">
        <v>174</v>
      </c>
      <c r="D218" s="23">
        <f>200*0.27</f>
        <v>54</v>
      </c>
      <c r="E218" s="11" t="s">
        <v>667</v>
      </c>
    </row>
    <row r="219" spans="1:5" ht="38.25" x14ac:dyDescent="0.25">
      <c r="A219" s="53" t="s">
        <v>437</v>
      </c>
      <c r="B219" s="27" t="s">
        <v>460</v>
      </c>
      <c r="C219" s="20" t="s">
        <v>174</v>
      </c>
      <c r="D219" s="33">
        <f>200*0.27</f>
        <v>54</v>
      </c>
      <c r="E219" s="55" t="s">
        <v>667</v>
      </c>
    </row>
    <row r="220" spans="1:5" x14ac:dyDescent="0.25">
      <c r="A220" s="84"/>
      <c r="B220" s="4" t="s">
        <v>438</v>
      </c>
      <c r="C220" s="4"/>
      <c r="D220" s="4"/>
      <c r="E220" s="7"/>
    </row>
    <row r="221" spans="1:5" x14ac:dyDescent="0.25">
      <c r="A221" s="46"/>
      <c r="B221" s="47" t="s">
        <v>454</v>
      </c>
      <c r="C221" s="60"/>
      <c r="D221" s="60"/>
      <c r="E221" s="64"/>
    </row>
    <row r="222" spans="1:5" x14ac:dyDescent="0.25">
      <c r="A222" s="71" t="s">
        <v>439</v>
      </c>
      <c r="B222" s="6" t="s">
        <v>440</v>
      </c>
      <c r="C222" s="17" t="s">
        <v>164</v>
      </c>
      <c r="D222" s="23">
        <f>70*0.27</f>
        <v>18.900000000000002</v>
      </c>
      <c r="E222" s="11" t="s">
        <v>458</v>
      </c>
    </row>
    <row r="223" spans="1:5" ht="25.5" x14ac:dyDescent="0.25">
      <c r="A223" s="72" t="s">
        <v>441</v>
      </c>
      <c r="B223" s="27" t="s">
        <v>442</v>
      </c>
      <c r="C223" s="20" t="s">
        <v>173</v>
      </c>
      <c r="D223" s="33">
        <f>120*0.27</f>
        <v>32.400000000000006</v>
      </c>
      <c r="E223" s="55" t="s">
        <v>458</v>
      </c>
    </row>
    <row r="224" spans="1:5" x14ac:dyDescent="0.25">
      <c r="A224" s="46"/>
      <c r="B224" s="47" t="s">
        <v>455</v>
      </c>
      <c r="C224" s="60"/>
      <c r="D224" s="60"/>
      <c r="E224" s="64"/>
    </row>
    <row r="225" spans="1:5" ht="38.25" x14ac:dyDescent="0.25">
      <c r="A225" s="71" t="s">
        <v>443</v>
      </c>
      <c r="B225" s="6" t="s">
        <v>444</v>
      </c>
      <c r="C225" s="17" t="s">
        <v>173</v>
      </c>
      <c r="D225" s="23">
        <f>120*0.27</f>
        <v>32.400000000000006</v>
      </c>
      <c r="E225" s="11" t="s">
        <v>453</v>
      </c>
    </row>
    <row r="226" spans="1:5" ht="25.5" x14ac:dyDescent="0.25">
      <c r="A226" s="71" t="s">
        <v>445</v>
      </c>
      <c r="B226" s="6" t="s">
        <v>446</v>
      </c>
      <c r="C226" s="17" t="s">
        <v>47</v>
      </c>
      <c r="D226" s="23">
        <f>300*0.27</f>
        <v>81</v>
      </c>
      <c r="E226" s="9"/>
    </row>
    <row r="227" spans="1:5" ht="25.5" x14ac:dyDescent="0.25">
      <c r="A227" s="71" t="s">
        <v>447</v>
      </c>
      <c r="B227" s="6" t="s">
        <v>448</v>
      </c>
      <c r="C227" s="17" t="s">
        <v>173</v>
      </c>
      <c r="D227" s="23">
        <f>120*0.27</f>
        <v>32.400000000000006</v>
      </c>
      <c r="E227" s="11" t="s">
        <v>457</v>
      </c>
    </row>
    <row r="228" spans="1:5" ht="25.5" x14ac:dyDescent="0.25">
      <c r="A228" s="71" t="s">
        <v>449</v>
      </c>
      <c r="B228" s="6" t="s">
        <v>450</v>
      </c>
      <c r="C228" s="17" t="s">
        <v>173</v>
      </c>
      <c r="D228" s="23">
        <f>120*0.27</f>
        <v>32.400000000000006</v>
      </c>
      <c r="E228" s="11" t="s">
        <v>457</v>
      </c>
    </row>
    <row r="229" spans="1:5" x14ac:dyDescent="0.25">
      <c r="A229" s="72" t="s">
        <v>451</v>
      </c>
      <c r="B229" s="27" t="s">
        <v>452</v>
      </c>
      <c r="C229" s="20" t="s">
        <v>23</v>
      </c>
      <c r="D229" s="33">
        <f>400*0.27</f>
        <v>108</v>
      </c>
      <c r="E229" s="63"/>
    </row>
    <row r="230" spans="1:5" ht="25.5" x14ac:dyDescent="0.25">
      <c r="A230" s="84"/>
      <c r="B230" s="4" t="s">
        <v>456</v>
      </c>
      <c r="C230" s="4"/>
      <c r="D230" s="4"/>
      <c r="E230" s="7"/>
    </row>
    <row r="231" spans="1:5" ht="27" x14ac:dyDescent="0.25">
      <c r="A231" s="46"/>
      <c r="B231" s="47" t="s">
        <v>695</v>
      </c>
      <c r="C231" s="60"/>
      <c r="D231" s="60"/>
      <c r="E231" s="64"/>
    </row>
    <row r="232" spans="1:5" ht="27" x14ac:dyDescent="0.25">
      <c r="A232" s="46"/>
      <c r="B232" s="47" t="s">
        <v>696</v>
      </c>
      <c r="C232" s="60"/>
      <c r="D232" s="60"/>
      <c r="E232" s="64"/>
    </row>
    <row r="233" spans="1:5" ht="51" x14ac:dyDescent="0.25">
      <c r="A233" s="71" t="s">
        <v>466</v>
      </c>
      <c r="B233" s="68" t="s">
        <v>709</v>
      </c>
      <c r="C233" s="8" t="s">
        <v>686</v>
      </c>
      <c r="D233" s="22">
        <f>500*0.27</f>
        <v>135</v>
      </c>
      <c r="E233" s="11" t="s">
        <v>710</v>
      </c>
    </row>
    <row r="234" spans="1:5" ht="51" x14ac:dyDescent="0.25">
      <c r="A234" s="100" t="s">
        <v>479</v>
      </c>
      <c r="B234" s="68" t="s">
        <v>713</v>
      </c>
      <c r="C234" s="8" t="s">
        <v>704</v>
      </c>
      <c r="D234" s="22">
        <f>630*0.27</f>
        <v>170.10000000000002</v>
      </c>
      <c r="E234" s="11" t="s">
        <v>710</v>
      </c>
    </row>
    <row r="235" spans="1:5" ht="51" x14ac:dyDescent="0.25">
      <c r="A235" s="100" t="s">
        <v>705</v>
      </c>
      <c r="B235" s="68" t="s">
        <v>711</v>
      </c>
      <c r="C235" s="8" t="s">
        <v>717</v>
      </c>
      <c r="D235" s="22">
        <f>1000*0.27</f>
        <v>270</v>
      </c>
      <c r="E235" s="11" t="s">
        <v>714</v>
      </c>
    </row>
    <row r="236" spans="1:5" ht="51" x14ac:dyDescent="0.25">
      <c r="A236" s="100" t="s">
        <v>706</v>
      </c>
      <c r="B236" s="68" t="s">
        <v>712</v>
      </c>
      <c r="C236" s="8" t="s">
        <v>716</v>
      </c>
      <c r="D236" s="22">
        <f>1260*0.27</f>
        <v>340.20000000000005</v>
      </c>
      <c r="E236" s="11" t="s">
        <v>715</v>
      </c>
    </row>
    <row r="237" spans="1:5" ht="25.5" x14ac:dyDescent="0.25">
      <c r="A237" s="100" t="s">
        <v>699</v>
      </c>
      <c r="B237" s="8" t="s">
        <v>482</v>
      </c>
      <c r="C237" s="65" t="s">
        <v>661</v>
      </c>
      <c r="D237" s="23">
        <f>3270*0.27</f>
        <v>882.90000000000009</v>
      </c>
      <c r="E237" s="11" t="s">
        <v>702</v>
      </c>
    </row>
    <row r="238" spans="1:5" ht="25.5" x14ac:dyDescent="0.25">
      <c r="A238" s="100" t="s">
        <v>700</v>
      </c>
      <c r="B238" s="10" t="s">
        <v>544</v>
      </c>
      <c r="C238" s="11" t="s">
        <v>662</v>
      </c>
      <c r="D238" s="23">
        <f>5570*0.27</f>
        <v>1503.9</v>
      </c>
      <c r="E238" s="11" t="s">
        <v>702</v>
      </c>
    </row>
    <row r="239" spans="1:5" ht="25.5" x14ac:dyDescent="0.25">
      <c r="A239" s="105" t="s">
        <v>701</v>
      </c>
      <c r="B239" s="68" t="s">
        <v>545</v>
      </c>
      <c r="C239" s="17" t="s">
        <v>663</v>
      </c>
      <c r="D239" s="23">
        <f>8170*0.27</f>
        <v>2205.9</v>
      </c>
      <c r="E239" s="11" t="s">
        <v>702</v>
      </c>
    </row>
    <row r="240" spans="1:5" x14ac:dyDescent="0.25">
      <c r="A240" s="94"/>
      <c r="B240" s="95" t="s">
        <v>691</v>
      </c>
      <c r="C240" s="95"/>
      <c r="D240" s="95"/>
      <c r="E240" s="75"/>
    </row>
    <row r="241" spans="1:5" x14ac:dyDescent="0.25">
      <c r="A241" s="73"/>
      <c r="B241" s="74" t="s">
        <v>692</v>
      </c>
      <c r="C241" s="74"/>
      <c r="D241" s="74"/>
      <c r="E241" s="75"/>
    </row>
    <row r="242" spans="1:5" ht="76.5" x14ac:dyDescent="0.25">
      <c r="A242" s="5" t="s">
        <v>467</v>
      </c>
      <c r="B242" s="6" t="s">
        <v>718</v>
      </c>
      <c r="C242" s="17" t="s">
        <v>30</v>
      </c>
      <c r="D242" s="23">
        <f>1000*0.27</f>
        <v>270</v>
      </c>
      <c r="E242" s="11" t="s">
        <v>720</v>
      </c>
    </row>
    <row r="243" spans="1:5" ht="76.5" x14ac:dyDescent="0.25">
      <c r="A243" s="53" t="s">
        <v>468</v>
      </c>
      <c r="B243" s="6" t="s">
        <v>719</v>
      </c>
      <c r="C243" s="20" t="s">
        <v>469</v>
      </c>
      <c r="D243" s="33">
        <f>1500*0.27</f>
        <v>405</v>
      </c>
      <c r="E243" s="55" t="s">
        <v>720</v>
      </c>
    </row>
    <row r="244" spans="1:5" x14ac:dyDescent="0.25">
      <c r="A244" s="73"/>
      <c r="B244" s="74" t="s">
        <v>693</v>
      </c>
      <c r="C244" s="74"/>
      <c r="D244" s="74"/>
      <c r="E244" s="75"/>
    </row>
    <row r="245" spans="1:5" ht="102" x14ac:dyDescent="0.25">
      <c r="A245" s="77" t="s">
        <v>470</v>
      </c>
      <c r="B245" s="8" t="s">
        <v>703</v>
      </c>
      <c r="C245" s="65" t="s">
        <v>474</v>
      </c>
      <c r="D245" s="23">
        <f>480*0.27</f>
        <v>129.60000000000002</v>
      </c>
      <c r="E245" s="11" t="s">
        <v>475</v>
      </c>
    </row>
    <row r="246" spans="1:5" ht="25.5" x14ac:dyDescent="0.25">
      <c r="A246" s="77" t="s">
        <v>471</v>
      </c>
      <c r="B246" s="8" t="s">
        <v>477</v>
      </c>
      <c r="C246" s="65" t="s">
        <v>478</v>
      </c>
      <c r="D246" s="23">
        <f>550*0.27</f>
        <v>148.5</v>
      </c>
      <c r="E246" s="11" t="s">
        <v>476</v>
      </c>
    </row>
    <row r="247" spans="1:5" ht="25.5" x14ac:dyDescent="0.25">
      <c r="A247" s="99" t="s">
        <v>472</v>
      </c>
      <c r="B247" s="25" t="s">
        <v>473</v>
      </c>
      <c r="C247" s="20" t="s">
        <v>47</v>
      </c>
      <c r="D247" s="33">
        <f>300*0.27</f>
        <v>81</v>
      </c>
      <c r="E247" s="11" t="s">
        <v>476</v>
      </c>
    </row>
    <row r="248" spans="1:5" x14ac:dyDescent="0.25">
      <c r="A248" s="35"/>
      <c r="B248" s="13" t="s">
        <v>480</v>
      </c>
      <c r="C248" s="76"/>
      <c r="D248" s="76"/>
      <c r="E248" s="81"/>
    </row>
    <row r="249" spans="1:5" ht="25.5" x14ac:dyDescent="0.25">
      <c r="A249" s="5" t="s">
        <v>462</v>
      </c>
      <c r="B249" s="8" t="s">
        <v>687</v>
      </c>
      <c r="C249" s="65" t="s">
        <v>464</v>
      </c>
      <c r="D249" s="23">
        <f>140*0.27</f>
        <v>37.800000000000004</v>
      </c>
      <c r="E249" s="11" t="s">
        <v>688</v>
      </c>
    </row>
    <row r="250" spans="1:5" ht="38.25" x14ac:dyDescent="0.25">
      <c r="A250" s="5" t="s">
        <v>463</v>
      </c>
      <c r="B250" s="8" t="s">
        <v>689</v>
      </c>
      <c r="C250" s="65" t="s">
        <v>465</v>
      </c>
      <c r="D250" s="23">
        <f>200*0.27</f>
        <v>54</v>
      </c>
      <c r="E250" s="11" t="s">
        <v>690</v>
      </c>
    </row>
    <row r="251" spans="1:5" x14ac:dyDescent="0.25">
      <c r="A251" s="73"/>
      <c r="B251" s="74" t="s">
        <v>481</v>
      </c>
      <c r="C251" s="74"/>
      <c r="D251" s="74"/>
      <c r="E251" s="75"/>
    </row>
    <row r="252" spans="1:5" ht="51" x14ac:dyDescent="0.25">
      <c r="A252" s="78" t="s">
        <v>487</v>
      </c>
      <c r="B252" s="68" t="s">
        <v>529</v>
      </c>
      <c r="C252" s="17" t="s">
        <v>528</v>
      </c>
      <c r="D252" s="23">
        <f>3000*0.27</f>
        <v>810</v>
      </c>
      <c r="E252" s="11" t="s">
        <v>530</v>
      </c>
    </row>
    <row r="253" spans="1:5" ht="51" x14ac:dyDescent="0.25">
      <c r="A253" s="78" t="s">
        <v>486</v>
      </c>
      <c r="B253" s="68" t="s">
        <v>488</v>
      </c>
      <c r="C253" s="17" t="s">
        <v>161</v>
      </c>
      <c r="D253" s="23">
        <f>500*0.27</f>
        <v>135</v>
      </c>
      <c r="E253" s="11" t="s">
        <v>489</v>
      </c>
    </row>
    <row r="254" spans="1:5" ht="102" x14ac:dyDescent="0.25">
      <c r="A254" s="100" t="s">
        <v>540</v>
      </c>
      <c r="B254" s="8" t="s">
        <v>531</v>
      </c>
      <c r="C254" s="65" t="s">
        <v>532</v>
      </c>
      <c r="D254" s="23">
        <f>3270*0.27</f>
        <v>882.90000000000009</v>
      </c>
      <c r="E254" s="11" t="s">
        <v>536</v>
      </c>
    </row>
    <row r="255" spans="1:5" ht="102" x14ac:dyDescent="0.25">
      <c r="A255" s="100" t="s">
        <v>541</v>
      </c>
      <c r="B255" s="68" t="s">
        <v>483</v>
      </c>
      <c r="C255" s="17" t="s">
        <v>533</v>
      </c>
      <c r="D255" s="23">
        <f>5570*0.27</f>
        <v>1503.9</v>
      </c>
      <c r="E255" s="11" t="s">
        <v>537</v>
      </c>
    </row>
    <row r="256" spans="1:5" ht="102" x14ac:dyDescent="0.25">
      <c r="A256" s="100" t="s">
        <v>542</v>
      </c>
      <c r="B256" s="68" t="s">
        <v>484</v>
      </c>
      <c r="C256" s="17" t="s">
        <v>534</v>
      </c>
      <c r="D256" s="23">
        <f>8170*0.27</f>
        <v>2205.9</v>
      </c>
      <c r="E256" s="11" t="s">
        <v>538</v>
      </c>
    </row>
    <row r="257" spans="1:5" ht="102" x14ac:dyDescent="0.25">
      <c r="A257" s="100" t="s">
        <v>543</v>
      </c>
      <c r="B257" s="68" t="s">
        <v>485</v>
      </c>
      <c r="C257" s="17" t="s">
        <v>535</v>
      </c>
      <c r="D257" s="23">
        <f>720*0.27</f>
        <v>194.4</v>
      </c>
      <c r="E257" s="11" t="s">
        <v>539</v>
      </c>
    </row>
    <row r="258" spans="1:5" ht="25.5" x14ac:dyDescent="0.25">
      <c r="A258" s="90" t="s">
        <v>734</v>
      </c>
      <c r="B258" s="68" t="s">
        <v>736</v>
      </c>
      <c r="C258" s="8" t="s">
        <v>737</v>
      </c>
      <c r="D258" s="22">
        <f>31*0.27</f>
        <v>8.370000000000001</v>
      </c>
      <c r="E258" s="11" t="s">
        <v>735</v>
      </c>
    </row>
    <row r="259" spans="1:5" x14ac:dyDescent="0.25">
      <c r="A259" s="73"/>
      <c r="B259" s="74" t="s">
        <v>660</v>
      </c>
      <c r="C259" s="74"/>
      <c r="D259" s="74"/>
      <c r="E259" s="75"/>
    </row>
    <row r="260" spans="1:5" ht="25.5" x14ac:dyDescent="0.25">
      <c r="A260" s="78" t="s">
        <v>600</v>
      </c>
      <c r="B260" s="10" t="s">
        <v>678</v>
      </c>
      <c r="C260" s="11" t="s">
        <v>601</v>
      </c>
      <c r="D260" s="88">
        <f>420*0.27</f>
        <v>113.4</v>
      </c>
      <c r="E260" s="11" t="s">
        <v>677</v>
      </c>
    </row>
    <row r="261" spans="1:5" ht="51" x14ac:dyDescent="0.25">
      <c r="A261" s="78" t="s">
        <v>580</v>
      </c>
      <c r="B261" s="10" t="s">
        <v>603</v>
      </c>
      <c r="C261" s="11" t="s">
        <v>583</v>
      </c>
      <c r="D261" s="88">
        <f>1010*0.27</f>
        <v>272.70000000000005</v>
      </c>
      <c r="E261" s="11" t="s">
        <v>604</v>
      </c>
    </row>
    <row r="262" spans="1:5" ht="38.25" x14ac:dyDescent="0.25">
      <c r="A262" s="100" t="s">
        <v>546</v>
      </c>
      <c r="B262" s="10" t="s">
        <v>680</v>
      </c>
      <c r="C262" s="11" t="s">
        <v>549</v>
      </c>
      <c r="D262" s="88">
        <f>1170*0.27</f>
        <v>315.90000000000003</v>
      </c>
      <c r="E262" s="11" t="s">
        <v>490</v>
      </c>
    </row>
    <row r="263" spans="1:5" ht="38.25" x14ac:dyDescent="0.25">
      <c r="A263" s="100" t="s">
        <v>591</v>
      </c>
      <c r="B263" s="8" t="s">
        <v>685</v>
      </c>
      <c r="C263" s="11" t="s">
        <v>686</v>
      </c>
      <c r="D263" s="88">
        <f>500*0.27</f>
        <v>135</v>
      </c>
      <c r="E263" s="17" t="s">
        <v>493</v>
      </c>
    </row>
    <row r="264" spans="1:5" ht="25.5" x14ac:dyDescent="0.25">
      <c r="A264" s="100" t="s">
        <v>592</v>
      </c>
      <c r="B264" s="8" t="s">
        <v>482</v>
      </c>
      <c r="C264" s="65" t="s">
        <v>661</v>
      </c>
      <c r="D264" s="23">
        <f>3270*0.27</f>
        <v>882.90000000000009</v>
      </c>
      <c r="E264" s="11" t="s">
        <v>582</v>
      </c>
    </row>
    <row r="265" spans="1:5" ht="25.5" x14ac:dyDescent="0.25">
      <c r="A265" s="100" t="s">
        <v>593</v>
      </c>
      <c r="B265" s="10" t="s">
        <v>544</v>
      </c>
      <c r="C265" s="11" t="s">
        <v>662</v>
      </c>
      <c r="D265" s="23">
        <f>5570*0.27</f>
        <v>1503.9</v>
      </c>
      <c r="E265" s="11" t="s">
        <v>582</v>
      </c>
    </row>
    <row r="266" spans="1:5" ht="25.5" x14ac:dyDescent="0.25">
      <c r="A266" s="100" t="s">
        <v>599</v>
      </c>
      <c r="B266" s="68" t="s">
        <v>545</v>
      </c>
      <c r="C266" s="17" t="s">
        <v>663</v>
      </c>
      <c r="D266" s="23">
        <f>8170*0.27</f>
        <v>2205.9</v>
      </c>
      <c r="E266" s="11" t="s">
        <v>582</v>
      </c>
    </row>
    <row r="267" spans="1:5" ht="51" x14ac:dyDescent="0.25">
      <c r="A267" s="100" t="s">
        <v>594</v>
      </c>
      <c r="B267" s="8" t="s">
        <v>491</v>
      </c>
      <c r="C267" s="8" t="s">
        <v>627</v>
      </c>
      <c r="D267" s="22">
        <f>460*0.27</f>
        <v>124.2</v>
      </c>
      <c r="E267" s="11" t="s">
        <v>679</v>
      </c>
    </row>
    <row r="268" spans="1:5" ht="38.25" x14ac:dyDescent="0.25">
      <c r="A268" s="100" t="s">
        <v>595</v>
      </c>
      <c r="B268" s="8" t="s">
        <v>492</v>
      </c>
      <c r="C268" s="8" t="s">
        <v>627</v>
      </c>
      <c r="D268" s="22">
        <f>460*0.27</f>
        <v>124.2</v>
      </c>
      <c r="E268" s="11" t="s">
        <v>681</v>
      </c>
    </row>
    <row r="269" spans="1:5" ht="63.75" x14ac:dyDescent="0.25">
      <c r="A269" s="100" t="s">
        <v>596</v>
      </c>
      <c r="B269" s="8" t="s">
        <v>672</v>
      </c>
      <c r="C269" s="8" t="s">
        <v>627</v>
      </c>
      <c r="D269" s="22">
        <f>460*0.27</f>
        <v>124.2</v>
      </c>
      <c r="E269" s="11" t="s">
        <v>682</v>
      </c>
    </row>
    <row r="270" spans="1:5" ht="63.75" x14ac:dyDescent="0.25">
      <c r="A270" s="100" t="s">
        <v>597</v>
      </c>
      <c r="B270" s="8" t="s">
        <v>674</v>
      </c>
      <c r="C270" s="8" t="s">
        <v>627</v>
      </c>
      <c r="D270" s="22">
        <f>460*0.27</f>
        <v>124.2</v>
      </c>
      <c r="E270" s="11" t="s">
        <v>684</v>
      </c>
    </row>
    <row r="271" spans="1:5" ht="51" x14ac:dyDescent="0.25">
      <c r="A271" s="100" t="s">
        <v>598</v>
      </c>
      <c r="B271" s="8" t="s">
        <v>673</v>
      </c>
      <c r="C271" s="8" t="s">
        <v>627</v>
      </c>
      <c r="D271" s="22">
        <f>460*0.27</f>
        <v>124.2</v>
      </c>
      <c r="E271" s="11" t="s">
        <v>683</v>
      </c>
    </row>
    <row r="272" spans="1:5" ht="25.5" x14ac:dyDescent="0.25">
      <c r="A272" s="78" t="s">
        <v>494</v>
      </c>
      <c r="B272" s="8" t="s">
        <v>495</v>
      </c>
      <c r="C272" s="17" t="s">
        <v>548</v>
      </c>
      <c r="D272" s="23">
        <f>600*0.27</f>
        <v>162</v>
      </c>
      <c r="E272" s="91"/>
    </row>
    <row r="273" spans="1:5" ht="25.5" x14ac:dyDescent="0.25">
      <c r="A273" s="78" t="s">
        <v>496</v>
      </c>
      <c r="B273" s="68" t="s">
        <v>497</v>
      </c>
      <c r="C273" s="17" t="s">
        <v>575</v>
      </c>
      <c r="D273" s="23">
        <f>680*0.27</f>
        <v>183.60000000000002</v>
      </c>
      <c r="E273" s="11" t="s">
        <v>609</v>
      </c>
    </row>
    <row r="274" spans="1:5" ht="25.5" x14ac:dyDescent="0.25">
      <c r="A274" s="78" t="s">
        <v>498</v>
      </c>
      <c r="B274" s="68" t="s">
        <v>499</v>
      </c>
      <c r="C274" s="17" t="s">
        <v>548</v>
      </c>
      <c r="D274" s="23">
        <f>600*0.27</f>
        <v>162</v>
      </c>
      <c r="E274" s="11"/>
    </row>
    <row r="275" spans="1:5" ht="25.5" x14ac:dyDescent="0.25">
      <c r="A275" s="78" t="s">
        <v>500</v>
      </c>
      <c r="B275" s="68" t="s">
        <v>501</v>
      </c>
      <c r="C275" s="17" t="s">
        <v>548</v>
      </c>
      <c r="D275" s="23">
        <f>600*0.27</f>
        <v>162</v>
      </c>
      <c r="E275" s="11" t="s">
        <v>610</v>
      </c>
    </row>
    <row r="276" spans="1:5" ht="25.5" x14ac:dyDescent="0.25">
      <c r="A276" s="78" t="s">
        <v>502</v>
      </c>
      <c r="B276" s="68" t="s">
        <v>503</v>
      </c>
      <c r="C276" s="17" t="s">
        <v>574</v>
      </c>
      <c r="D276" s="23">
        <f>1100*0.27</f>
        <v>297</v>
      </c>
      <c r="E276" s="11" t="s">
        <v>610</v>
      </c>
    </row>
    <row r="277" spans="1:5" ht="25.5" x14ac:dyDescent="0.25">
      <c r="A277" s="78" t="s">
        <v>504</v>
      </c>
      <c r="B277" s="68" t="s">
        <v>505</v>
      </c>
      <c r="C277" s="17" t="s">
        <v>573</v>
      </c>
      <c r="D277" s="23">
        <f>850*0.27</f>
        <v>229.50000000000003</v>
      </c>
      <c r="E277" s="11" t="s">
        <v>610</v>
      </c>
    </row>
    <row r="278" spans="1:5" ht="25.5" x14ac:dyDescent="0.25">
      <c r="A278" s="78" t="s">
        <v>506</v>
      </c>
      <c r="B278" s="68" t="s">
        <v>507</v>
      </c>
      <c r="C278" s="17" t="s">
        <v>574</v>
      </c>
      <c r="D278" s="23">
        <f>1100*0.27</f>
        <v>297</v>
      </c>
      <c r="E278" s="11" t="s">
        <v>610</v>
      </c>
    </row>
    <row r="279" spans="1:5" ht="25.5" x14ac:dyDescent="0.25">
      <c r="A279" s="78" t="s">
        <v>508</v>
      </c>
      <c r="B279" s="68" t="s">
        <v>509</v>
      </c>
      <c r="C279" s="17" t="s">
        <v>573</v>
      </c>
      <c r="D279" s="23">
        <f>850*0.27</f>
        <v>229.50000000000003</v>
      </c>
      <c r="E279" s="11" t="s">
        <v>610</v>
      </c>
    </row>
    <row r="280" spans="1:5" ht="25.5" x14ac:dyDescent="0.25">
      <c r="A280" s="78" t="s">
        <v>510</v>
      </c>
      <c r="B280" s="68" t="s">
        <v>511</v>
      </c>
      <c r="C280" s="17" t="s">
        <v>573</v>
      </c>
      <c r="D280" s="23">
        <f>850*0.27</f>
        <v>229.50000000000003</v>
      </c>
      <c r="E280" s="11" t="s">
        <v>610</v>
      </c>
    </row>
    <row r="281" spans="1:5" ht="25.5" x14ac:dyDescent="0.25">
      <c r="A281" s="78" t="s">
        <v>512</v>
      </c>
      <c r="B281" s="68" t="s">
        <v>513</v>
      </c>
      <c r="C281" s="17" t="s">
        <v>573</v>
      </c>
      <c r="D281" s="23">
        <f>850*0.27</f>
        <v>229.50000000000003</v>
      </c>
      <c r="E281" s="11" t="s">
        <v>610</v>
      </c>
    </row>
    <row r="282" spans="1:5" ht="25.5" x14ac:dyDescent="0.25">
      <c r="A282" s="78" t="s">
        <v>514</v>
      </c>
      <c r="B282" s="68" t="s">
        <v>515</v>
      </c>
      <c r="C282" s="17" t="s">
        <v>548</v>
      </c>
      <c r="D282" s="23">
        <f>600*0.27</f>
        <v>162</v>
      </c>
      <c r="E282" s="11" t="s">
        <v>610</v>
      </c>
    </row>
    <row r="283" spans="1:5" ht="25.5" x14ac:dyDescent="0.25">
      <c r="A283" s="78" t="s">
        <v>516</v>
      </c>
      <c r="B283" s="68" t="s">
        <v>517</v>
      </c>
      <c r="C283" s="17" t="s">
        <v>548</v>
      </c>
      <c r="D283" s="23">
        <f>600*0.27</f>
        <v>162</v>
      </c>
      <c r="E283" s="11" t="s">
        <v>610</v>
      </c>
    </row>
    <row r="284" spans="1:5" ht="25.5" x14ac:dyDescent="0.25">
      <c r="A284" s="78" t="s">
        <v>518</v>
      </c>
      <c r="B284" s="68" t="s">
        <v>519</v>
      </c>
      <c r="C284" s="17" t="s">
        <v>548</v>
      </c>
      <c r="D284" s="23">
        <f>600*0.27</f>
        <v>162</v>
      </c>
      <c r="E284" s="11" t="s">
        <v>610</v>
      </c>
    </row>
    <row r="285" spans="1:5" ht="25.5" x14ac:dyDescent="0.25">
      <c r="A285" s="78" t="s">
        <v>520</v>
      </c>
      <c r="B285" s="68" t="s">
        <v>521</v>
      </c>
      <c r="C285" s="17" t="s">
        <v>548</v>
      </c>
      <c r="D285" s="23">
        <f>600*0.27</f>
        <v>162</v>
      </c>
      <c r="E285" s="11" t="s">
        <v>610</v>
      </c>
    </row>
    <row r="286" spans="1:5" ht="25.5" x14ac:dyDescent="0.25">
      <c r="A286" s="78" t="s">
        <v>522</v>
      </c>
      <c r="B286" s="8" t="s">
        <v>523</v>
      </c>
      <c r="C286" s="17" t="s">
        <v>547</v>
      </c>
      <c r="D286" s="23">
        <f>1100*0.27</f>
        <v>297</v>
      </c>
      <c r="E286" s="11" t="s">
        <v>527</v>
      </c>
    </row>
    <row r="287" spans="1:5" ht="25.5" x14ac:dyDescent="0.25">
      <c r="A287" s="106" t="s">
        <v>584</v>
      </c>
      <c r="B287" s="8" t="s">
        <v>670</v>
      </c>
      <c r="C287" s="8" t="s">
        <v>629</v>
      </c>
      <c r="D287" s="22">
        <f>410*0.27</f>
        <v>110.7</v>
      </c>
      <c r="E287" s="11" t="s">
        <v>607</v>
      </c>
    </row>
    <row r="288" spans="1:5" ht="25.5" x14ac:dyDescent="0.25">
      <c r="A288" s="106" t="s">
        <v>585</v>
      </c>
      <c r="B288" s="8" t="s">
        <v>665</v>
      </c>
      <c r="C288" s="8" t="s">
        <v>628</v>
      </c>
      <c r="D288" s="22">
        <f>430*0.27</f>
        <v>116.10000000000001</v>
      </c>
      <c r="E288" s="11" t="s">
        <v>671</v>
      </c>
    </row>
    <row r="289" spans="1:5" ht="25.5" x14ac:dyDescent="0.25">
      <c r="A289" s="106" t="s">
        <v>586</v>
      </c>
      <c r="B289" s="8" t="s">
        <v>581</v>
      </c>
      <c r="C289" s="8" t="s">
        <v>664</v>
      </c>
      <c r="D289" s="22">
        <f>510*0.27</f>
        <v>137.70000000000002</v>
      </c>
      <c r="E289" s="11" t="s">
        <v>606</v>
      </c>
    </row>
    <row r="290" spans="1:5" ht="25.5" x14ac:dyDescent="0.25">
      <c r="A290" s="106" t="s">
        <v>587</v>
      </c>
      <c r="B290" s="8" t="s">
        <v>602</v>
      </c>
      <c r="C290" s="8" t="s">
        <v>664</v>
      </c>
      <c r="D290" s="22">
        <f>510*0.27</f>
        <v>137.70000000000002</v>
      </c>
      <c r="E290" s="11" t="s">
        <v>612</v>
      </c>
    </row>
    <row r="291" spans="1:5" ht="25.5" x14ac:dyDescent="0.25">
      <c r="A291" s="106" t="s">
        <v>588</v>
      </c>
      <c r="B291" s="8" t="s">
        <v>605</v>
      </c>
      <c r="C291" s="8" t="s">
        <v>628</v>
      </c>
      <c r="D291" s="22">
        <f>430*0.27</f>
        <v>116.10000000000001</v>
      </c>
      <c r="E291" s="11" t="s">
        <v>608</v>
      </c>
    </row>
    <row r="292" spans="1:5" ht="25.5" x14ac:dyDescent="0.25">
      <c r="A292" s="106" t="s">
        <v>589</v>
      </c>
      <c r="B292" s="8" t="s">
        <v>616</v>
      </c>
      <c r="C292" s="8" t="s">
        <v>628</v>
      </c>
      <c r="D292" s="22">
        <f>430*0.27</f>
        <v>116.10000000000001</v>
      </c>
      <c r="E292" s="11"/>
    </row>
    <row r="293" spans="1:5" ht="25.5" x14ac:dyDescent="0.25">
      <c r="A293" s="106" t="s">
        <v>590</v>
      </c>
      <c r="B293" s="8" t="s">
        <v>666</v>
      </c>
      <c r="C293" s="8" t="s">
        <v>629</v>
      </c>
      <c r="D293" s="22">
        <f>410*0.27</f>
        <v>110.7</v>
      </c>
      <c r="E293" s="11" t="s">
        <v>611</v>
      </c>
    </row>
    <row r="294" spans="1:5" ht="63.75" x14ac:dyDescent="0.25">
      <c r="A294" s="90" t="s">
        <v>738</v>
      </c>
      <c r="B294" s="17" t="s">
        <v>739</v>
      </c>
      <c r="C294" s="8" t="s">
        <v>740</v>
      </c>
      <c r="D294" s="22">
        <f>6850*0.27</f>
        <v>1849.5000000000002</v>
      </c>
      <c r="E294" s="11" t="s">
        <v>742</v>
      </c>
    </row>
    <row r="295" spans="1:5" x14ac:dyDescent="0.25">
      <c r="A295" s="79"/>
      <c r="B295" s="80" t="s">
        <v>524</v>
      </c>
      <c r="C295" s="80"/>
      <c r="D295" s="80"/>
      <c r="E295" s="89"/>
    </row>
    <row r="296" spans="1:5" x14ac:dyDescent="0.25">
      <c r="A296" s="79"/>
      <c r="B296" s="80" t="s">
        <v>525</v>
      </c>
      <c r="C296" s="80"/>
      <c r="D296" s="80"/>
      <c r="E296" s="89"/>
    </row>
    <row r="297" spans="1:5" x14ac:dyDescent="0.25">
      <c r="A297" s="79"/>
      <c r="B297" s="80" t="s">
        <v>526</v>
      </c>
      <c r="C297" s="80"/>
      <c r="D297" s="80"/>
      <c r="E297" s="89"/>
    </row>
  </sheetData>
  <dataValidations count="2">
    <dataValidation type="list" allowBlank="1" showInputMessage="1" showErrorMessage="1" sqref="C186:E186 H102 C102:E102 C106:E110 C115:E115 H27 C29:E30 H29:H30 C27:E27 H172 C172:E172">
      <formula1>ouinon</formula1>
    </dataValidation>
    <dataValidation type="list" allowBlank="1" showInputMessage="1" showErrorMessage="1" sqref="I172:K172 I102:K102 F102:G102 I27:K27 F29:G30 I29:K30 F27:G27 F172:G172">
      <formula1>OUINONENCOURS</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MSS DGOS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cecarbonneil</dc:creator>
  <cp:lastModifiedBy>CHAUMEIL Diane</cp:lastModifiedBy>
  <cp:lastPrinted>2015-08-06T10:30:44Z</cp:lastPrinted>
  <dcterms:created xsi:type="dcterms:W3CDTF">2015-07-06T09:21:42Z</dcterms:created>
  <dcterms:modified xsi:type="dcterms:W3CDTF">2016-04-04T15:22:13Z</dcterms:modified>
</cp:coreProperties>
</file>